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X:\업무팀\PQ작성\2026년\환경\전남광주통합특별시\전남광주통합특별시 - 완도 방축항 지방어항 건설사업 환경영향평가용역 (26.10.19)\전산화\"/>
    </mc:Choice>
  </mc:AlternateContent>
  <xr:revisionPtr revIDLastSave="0" documentId="13_ncr:1_{42D17DEA-336F-498E-AF02-2228A238342F}" xr6:coauthVersionLast="47" xr6:coauthVersionMax="47" xr10:uidLastSave="{00000000-0000-0000-0000-000000000000}"/>
  <bookViews>
    <workbookView xWindow="28680" yWindow="-120" windowWidth="29040" windowHeight="15720" xr2:uid="{AF38A9AC-8E5E-41E5-8658-C5F9B30A4A99}"/>
  </bookViews>
  <sheets>
    <sheet name="총괄평가자_윤호룡" sheetId="1" r:id="rId1"/>
    <sheet name="해양 분야책임평가자_박중찬" sheetId="16" r:id="rId2"/>
    <sheet name="폐기물처리 분야책임평가자_박종필" sheetId="17" r:id="rId3"/>
    <sheet name="소음진동 분야책임평가자_염창훈" sheetId="12" r:id="rId4"/>
    <sheet name="자연환경 분야참여평가자_김용배" sheetId="13" r:id="rId5"/>
    <sheet name="대기관리 분야참여평가자_양인숙" sheetId="18" r:id="rId6"/>
    <sheet name="수질관리 분야참여평가자_조종요" sheetId="19"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5" hidden="1">'대기관리 분야참여평가자_양인숙'!$B$4:$L$4</definedName>
    <definedName name="_xlnm._FilterDatabase" localSheetId="6" hidden="1">'수질관리 분야참여평가자_조종요'!$B$4:$L$4</definedName>
    <definedName name="_xlnm._FilterDatabase" hidden="1">#REF!</definedName>
    <definedName name="_Sort" localSheetId="5" hidden="1">'[1]6PILE  (돌출)'!#REF!</definedName>
    <definedName name="_Sort" localSheetId="6" hidden="1">'[1]6PILE  (돌출)'!#REF!</definedName>
    <definedName name="_Sort" localSheetId="2" hidden="1">'[1]6PILE  (돌출)'!#REF!</definedName>
    <definedName name="_Sort" localSheetId="1" hidden="1">'[1]6PILE  (돌출)'!#REF!</definedName>
    <definedName name="_Sort" hidden="1">'[1]6PILE  (돌출)'!#REF!</definedName>
    <definedName name="a" hidden="1">'[2]6PILE  (돌출)'!#REF!</definedName>
    <definedName name="aaa" hidden="1">'[1]6PILE  (돌출)'!#REF!</definedName>
    <definedName name="adasz" hidden="1">'[1]6PILE  (돌출)'!#REF!</definedName>
    <definedName name="afqwre1" hidden="1">'[1]6PILE  (돌출)'!#REF!</definedName>
    <definedName name="asaregrs" hidden="1">'[1]6PILE  (돌출)'!#REF!</definedName>
    <definedName name="asasd1" hidden="1">'[1]6PILE  (돌출)'!#REF!</definedName>
    <definedName name="asda" hidden="1">'[1]6PILE  (돌출)'!#REF!</definedName>
    <definedName name="asda1" hidden="1">'[1]6PILE  (돌출)'!#REF!</definedName>
    <definedName name="asda231" hidden="1">'[1]6PILE  (돌출)'!#REF!</definedName>
    <definedName name="asdadasd" hidden="1">'[1]6PILE  (돌출)'!#REF!</definedName>
    <definedName name="asdasd" hidden="1">'[1]6PILE  (돌출)'!#REF!</definedName>
    <definedName name="asdasdada" hidden="1">'[2]6PILE  (돌출)'!#REF!</definedName>
    <definedName name="asdasdeasdasd" hidden="1">'[1]6PILE  (돌출)'!#REF!</definedName>
    <definedName name="ASDASDQWR" hidden="1">'[2]6PILE  (돌출)'!#REF!</definedName>
    <definedName name="asdasdsad" hidden="1">'[2]6PILE  (돌출)'!#REF!</definedName>
    <definedName name="asdasdsadasd" hidden="1">'[1]6PILE  (돌출)'!#REF!</definedName>
    <definedName name="asddsa1" hidden="1">'[2]6PILE  (돌출)'!#REF!</definedName>
    <definedName name="asdeqw" hidden="1">'[1]6PILE  (돌출)'!#REF!</definedName>
    <definedName name="asdq23" hidden="1">'[2]6PILE  (돌출)'!#REF!</definedName>
    <definedName name="asdqeqw1" hidden="1">'[1]6PILE  (돌출)'!#REF!</definedName>
    <definedName name="asdqerwe" hidden="1">'[1]6PILE  (돌출)'!#REF!</definedName>
    <definedName name="asdqs1q" hidden="1">'[1]6PILE  (돌출)'!#REF!</definedName>
    <definedName name="asdqwe" hidden="1">'[1]6PILE  (돌출)'!#REF!</definedName>
    <definedName name="asrtq51" hidden="1">'[2]6PILE  (돌출)'!#REF!</definedName>
    <definedName name="assasas" hidden="1">'[1]6PILE  (돌출)'!#REF!</definedName>
    <definedName name="aweqwe" hidden="1">'[1]6PILE  (돌출)'!#REF!</definedName>
    <definedName name="awq" hidden="1">'[1]6PILE  (돌출)'!#REF!</definedName>
    <definedName name="bb" hidden="1">'[1]6PILE  (돌출)'!#REF!</definedName>
    <definedName name="bbbb" hidden="1">'[2]6PILE  (돌출)'!#REF!</definedName>
    <definedName name="bbbbbbbb" hidden="1">'[1]6PILE  (돌출)'!#REF!</definedName>
    <definedName name="bbbbbbbbbbbbbb" hidden="1">'[1]6PILE  (돌출)'!#REF!</definedName>
    <definedName name="d">#REF!</definedName>
    <definedName name="dasdadas" hidden="1">'[1]6PILE  (돌출)'!#REF!</definedName>
    <definedName name="dasdqw" hidden="1">'[2]6PILE  (돌출)'!#REF!</definedName>
    <definedName name="dd" hidden="1">'[1]6PILE  (돌출)'!#REF!</definedName>
    <definedName name="dfsdfas" hidden="1">'[1]6PILE  (돌출)'!#REF!</definedName>
    <definedName name="dka">'[3]기술개발(경호)'!#REF!</definedName>
    <definedName name="dsarq" hidden="1">'[1]6PILE  (돌출)'!#REF!</definedName>
    <definedName name="eed" hidden="1">'[2]6PILE  (돌출)'!#REF!</definedName>
    <definedName name="eee" hidden="1">'[2]6PILE  (돌출)'!#REF!</definedName>
    <definedName name="eeeeeeeeeeer" hidden="1">'[2]6PILE  (돌출)'!#REF!</definedName>
    <definedName name="ertet" hidden="1">'[1]6PILE  (돌출)'!#REF!</definedName>
    <definedName name="erthj" hidden="1">'[1]6PILE  (돌출)'!#REF!</definedName>
    <definedName name="etert" hidden="1">'[1]6PILE  (돌출)'!#REF!</definedName>
    <definedName name="ewrqweqwe" hidden="1">'[1]6PILE  (돌출)'!#REF!</definedName>
    <definedName name="f" hidden="1">'[2]6PILE  (돌출)'!#REF!</definedName>
    <definedName name="fadsad">#REF!</definedName>
    <definedName name="fdsasd" hidden="1">'[2]6PILE  (돌출)'!#REF!</definedName>
    <definedName name="ff" hidden="1">'[2]6PILE  (돌출)'!#REF!</definedName>
    <definedName name="gewrqw" hidden="1">'[1]6PILE  (돌출)'!#REF!</definedName>
    <definedName name="gggg" hidden="1">'[1]6PILE  (돌출)'!#REF!</definedName>
    <definedName name="ghfg" hidden="1">'[1]6PILE  (돌출)'!#REF!</definedName>
    <definedName name="ghjul" hidden="1">'[1]6PILE  (돌출)'!#REF!</definedName>
    <definedName name="hhhhhhhhhhhhhhhhhhh" hidden="1">'[1]6PILE  (돌출)'!#REF!</definedName>
    <definedName name="hhhhhhhhhhr" hidden="1">'[1]6PILE  (돌출)'!#REF!</definedName>
    <definedName name="hjkio" hidden="1">'[1]6PILE  (돌출)'!#REF!</definedName>
    <definedName name="iugh" hidden="1">'[1]6PILE  (돌출)'!#REF!</definedName>
    <definedName name="jghiuu" hidden="1">'[2]6PILE  (돌출)'!#REF!</definedName>
    <definedName name="jjj" hidden="1">'[1]6PILE  (돌출)'!#REF!</definedName>
    <definedName name="jjjj" hidden="1">'[1]6PILE  (돌출)'!#REF!</definedName>
    <definedName name="jjjjjj" hidden="1">'[2]6PILE  (돌출)'!#REF!</definedName>
    <definedName name="jjjjjjjjjjjjjjjjjjj" hidden="1">'[2]6PILE  (돌출)'!#REF!</definedName>
    <definedName name="JJJJJJJJJJJJJJJJJJJJJJJJJJJJJJ" hidden="1">'[2]6PILE  (돌출)'!#REF!</definedName>
    <definedName name="jjjjjjjjs" hidden="1">'[1]6PILE  (돌출)'!#REF!</definedName>
    <definedName name="jtr" hidden="1">'[1]6PILE  (돌출)'!#REF!</definedName>
    <definedName name="jytrsd" hidden="1">'[1]6PILE  (돌출)'!#REF!</definedName>
    <definedName name="nnnnnnnnn" hidden="1">'[1]6PILE  (돌출)'!#REF!</definedName>
    <definedName name="nnnnnnnnnnnn" hidden="1">'[1]6PILE  (돌출)'!#REF!</definedName>
    <definedName name="oiiu" hidden="1">'[1]6PILE  (돌출)'!#REF!</definedName>
    <definedName name="oikluy" hidden="1">'[1]6PILE  (돌출)'!#REF!</definedName>
    <definedName name="ooht" hidden="1">'[1]6PILE  (돌출)'!#REF!</definedName>
    <definedName name="ooo" localSheetId="2" hidden="1">'[2]6PILE  (돌출)'!#REF!</definedName>
    <definedName name="ooo" localSheetId="1" hidden="1">'[2]6PILE  (돌출)'!#REF!</definedName>
    <definedName name="ooo" hidden="1">'[2]6PILE  (돌출)'!#REF!</definedName>
    <definedName name="oyui" hidden="1">'[2]6PILE  (돌출)'!#REF!</definedName>
    <definedName name="_xlnm.Print_Area" localSheetId="5">'대기관리 분야참여평가자_양인숙'!$C$1:$K$22</definedName>
    <definedName name="_xlnm.Print_Area" localSheetId="6">'수질관리 분야참여평가자_조종요'!$C$1:$K$22</definedName>
    <definedName name="_xlnm.Print_Area" localSheetId="2">'폐기물처리 분야책임평가자_박종필'!$A$1:$I$25</definedName>
    <definedName name="_xlnm.Print_Area" localSheetId="1">'해양 분야책임평가자_박중찬'!$A$1:$I$14</definedName>
    <definedName name="Print_Title">#REF!</definedName>
    <definedName name="_xlnm.Print_Titles" localSheetId="2">'폐기물처리 분야책임평가자_박종필'!$4:$4</definedName>
    <definedName name="_xlnm.Print_Titles" localSheetId="1">'해양 분야책임평가자_박중찬'!$4:$4</definedName>
    <definedName name="qqq" hidden="1">'[2]6PILE  (돌출)'!#REF!</definedName>
    <definedName name="qqqq" hidden="1">'[1]6PILE  (돌출)'!#REF!</definedName>
    <definedName name="qqqqq" hidden="1">'[1]6PILE  (돌출)'!#REF!</definedName>
    <definedName name="qweqe" hidden="1">'[2]6PILE  (돌출)'!#REF!</definedName>
    <definedName name="qweqewqwe" hidden="1">'[1]6PILE  (돌출)'!#REF!</definedName>
    <definedName name="qweqwe" hidden="1">'[1]6PILE  (돌출)'!#REF!</definedName>
    <definedName name="qweqweasdsa" hidden="1">'[1]6PILE  (돌출)'!#REF!</definedName>
    <definedName name="qweqweqweqew" hidden="1">'[2]6PILE  (돌출)'!#REF!</definedName>
    <definedName name="qweqweqweqwe" hidden="1">'[1]6PILE  (돌출)'!#REF!</definedName>
    <definedName name="qwqeqwe" hidden="1">'[1]6PILE  (돌출)'!#REF!</definedName>
    <definedName name="rthj">#REF!</definedName>
    <definedName name="rtsd" hidden="1">'[2]6PILE  (돌출)'!#REF!</definedName>
    <definedName name="s" hidden="1">'[2]6PILE  (돌출)'!#REF!</definedName>
    <definedName name="sdasdasd" hidden="1">'[1]6PILE  (돌출)'!#REF!</definedName>
    <definedName name="sdasdqw" hidden="1">'[2]6PILE  (돌출)'!#REF!</definedName>
    <definedName name="sssssssssssssssssss" hidden="1">'[2]6PILE  (돌출)'!#REF!</definedName>
    <definedName name="trty" hidden="1">'[2]6PILE  (돌출)'!#REF!</definedName>
    <definedName name="tryfc" hidden="1">'[2]6PILE  (돌출)'!#REF!</definedName>
    <definedName name="ttyu" hidden="1">'[2]6PILE  (돌출)'!#REF!</definedName>
    <definedName name="tyety" hidden="1">'[1]6PILE  (돌출)'!#REF!</definedName>
    <definedName name="tyru" hidden="1">'[1]6PILE  (돌출)'!#REF!</definedName>
    <definedName name="tyuhg" hidden="1">'[1]6PILE  (돌출)'!#REF!</definedName>
    <definedName name="u" hidden="1">'[2]6PILE  (돌출)'!#REF!</definedName>
    <definedName name="uiouio" hidden="1">'[2]6PILE  (돌출)'!#REF!</definedName>
    <definedName name="uiy" hidden="1">'[1]6PILE  (돌출)'!#REF!</definedName>
    <definedName name="uiyuihj" hidden="1">'[1]6PILE  (돌출)'!#REF!</definedName>
    <definedName name="urtyrt" hidden="1">'[1]6PILE  (돌출)'!#REF!</definedName>
    <definedName name="urytry" hidden="1">'[2]6PILE  (돌출)'!#REF!</definedName>
    <definedName name="uy" hidden="1">'[1]6PILE  (돌출)'!#REF!</definedName>
    <definedName name="uyiiuy" hidden="1">'[2]6PILE  (돌출)'!#REF!</definedName>
    <definedName name="uyrtur" hidden="1">'[1]6PILE  (돌출)'!#REF!</definedName>
    <definedName name="uyuryt" hidden="1">'[2]6PILE  (돌출)'!#REF!</definedName>
    <definedName name="vvvvvvvvvvvvvvvvvvvvvv" hidden="1">'[1]6PILE  (돌출)'!#REF!</definedName>
    <definedName name="vvvvvvvvvvvvvvvvvvvvvvvv" hidden="1">'[1]6PILE  (돌출)'!#REF!</definedName>
    <definedName name="vvvvvvvvvvvvvvvvvvvvvvvvv" hidden="1">'[1]6PILE  (돌출)'!#REF!</definedName>
    <definedName name="vvvvvvvvvvvvvvvvvvvvvvvvvvv" hidden="1">'[2]6PILE  (돌출)'!#REF!</definedName>
    <definedName name="w" hidden="1">'[1]6PILE  (돌출)'!#REF!</definedName>
    <definedName name="werqra" hidden="1">'[1]6PILE  (돌출)'!#REF!</definedName>
    <definedName name="werwr" hidden="1">'[1]6PILE  (돌출)'!#REF!</definedName>
    <definedName name="wwww" hidden="1">'[1]6PILE  (돌출)'!#REF!</definedName>
    <definedName name="wwwwwwwwwwwwwww" hidden="1">'[1]6PILE  (돌출)'!#REF!</definedName>
    <definedName name="xdasweq" hidden="1">'[2]6PILE  (돌출)'!#REF!</definedName>
    <definedName name="xdcx" hidden="1">'[2]6PILE  (돌출)'!#REF!</definedName>
    <definedName name="yuikj" hidden="1">'[2]6PILE  (돌출)'!#REF!</definedName>
    <definedName name="yuuy" hidden="1">'[1]6PILE  (돌출)'!#REF!</definedName>
    <definedName name="zdaqsd" hidden="1">'[2]6PILE  (돌출)'!#REF!</definedName>
    <definedName name="zsdasdeq" hidden="1">'[1]6PILE  (돌출)'!#REF!</definedName>
    <definedName name="zxasd1" hidden="1">'[1]6PILE  (돌출)'!#REF!</definedName>
    <definedName name="zxzcxc1" hidden="1">'[2]6PILE  (돌출)'!#REF!</definedName>
    <definedName name="zxzxzxczczxc" hidden="1">'[1]6PILE  (돌출)'!#REF!</definedName>
    <definedName name="zxzzxzx" hidden="1">'[2]6PILE  (돌출)'!#REF!</definedName>
    <definedName name="zzzdsw">#REF!</definedName>
    <definedName name="zzzzzzzzzzzzzzzzz" hidden="1">'[2]6PILE  (돌출)'!#REF!</definedName>
    <definedName name="ㄱㄱㄱㄱ" hidden="1">'[2]6PILE  (돌출)'!#REF!</definedName>
    <definedName name="가나" hidden="1">#REF!</definedName>
    <definedName name="공백" hidden="1">'[1]6PILE  (돌출)'!#REF!</definedName>
    <definedName name="구조" hidden="1">'[1]6PILE  (돌출)'!#REF!</definedName>
    <definedName name="기준" localSheetId="5">#REF!</definedName>
    <definedName name="기준" localSheetId="6">#REF!</definedName>
    <definedName name="기준" localSheetId="2">[4]신용도!#REF!</definedName>
    <definedName name="기준" localSheetId="1">[4]신용도!#REF!</definedName>
    <definedName name="기준">[4]신용도!#REF!</definedName>
    <definedName name="김남훈1">[5]신용도!#REF!</definedName>
    <definedName name="김석환" hidden="1">'[1]6PILE  (돌출)'!#REF!</definedName>
    <definedName name="김영근">[6]신용도!#REF!</definedName>
    <definedName name="김원기">[7]신용도!#REF!</definedName>
    <definedName name="김은아">[7]신용도!#REF!</definedName>
    <definedName name="김지태">[5]신용도!#REF!</definedName>
    <definedName name="ㄴㄱ" hidden="1">'[1]6PILE  (돌출)'!#REF!</definedName>
    <definedName name="ㄴㄴㄴㄴ" hidden="1">'[1]6PILE  (돌출)'!#REF!</definedName>
    <definedName name="ㄴㄹㅇ" hidden="1">'[1]6PILE  (돌출)'!#REF!</definedName>
    <definedName name="노정민">[6]신용도!#REF!</definedName>
    <definedName name="ㄷ" hidden="1">'[1]6PILE  (돌출)'!#REF!</definedName>
    <definedName name="ㄷㄱㄹ">#REF!</definedName>
    <definedName name="ㄷㄷㄷㄷ" hidden="1">'[2]6PILE  (돌출)'!#REF!</definedName>
    <definedName name="ㄷㅈ" hidden="1">'[1]6PILE  (돌출)'!#REF!</definedName>
    <definedName name="도로" hidden="1">'[1]6PILE  (돌출)'!#REF!</definedName>
    <definedName name="도로책임" localSheetId="5" hidden="1">'[1]6PILE  (돌출)'!#REF!</definedName>
    <definedName name="도로책임" localSheetId="6" hidden="1">'[1]6PILE  (돌출)'!#REF!</definedName>
    <definedName name="도로책임" localSheetId="2" hidden="1">'[1]6PILE  (돌출)'!#REF!</definedName>
    <definedName name="도로책임" localSheetId="1" hidden="1">'[1]6PILE  (돌출)'!#REF!</definedName>
    <definedName name="도로책임" hidden="1">'[1]6PILE  (돌출)'!#REF!</definedName>
    <definedName name="동양유사">#REF!</definedName>
    <definedName name="ㄹ">#REF!</definedName>
    <definedName name="ㄹㄹㄹㄹㄹㄹ" hidden="1">'[2]6PILE  (돌출)'!#REF!</definedName>
    <definedName name="ㄹㅇ뢰" localSheetId="2" hidden="1">'[1]6PILE  (돌출)'!#REF!</definedName>
    <definedName name="ㄹㅇ뢰" localSheetId="1" hidden="1">'[1]6PILE  (돌출)'!#REF!</definedName>
    <definedName name="ㄹㅇ뢰" hidden="1">'[1]6PILE  (돌출)'!#REF!</definedName>
    <definedName name="라라라" localSheetId="2" hidden="1">'[1]6PILE  (돌출)'!#REF!</definedName>
    <definedName name="라라라" localSheetId="1" hidden="1">'[1]6PILE  (돌출)'!#REF!</definedName>
    <definedName name="라라라" hidden="1">'[1]6PILE  (돌출)'!#REF!</definedName>
    <definedName name="ㅁㄴㅇ" hidden="1">'[1]6PILE  (돌출)'!#REF!</definedName>
    <definedName name="ㅁㄴㅇㅈㅂㄷ" hidden="1">'[1]6PILE  (돌출)'!#REF!</definedName>
    <definedName name="ㅁㅁㅁㅁㅁㅁㅁ" hidden="1">'[1]6PILE  (돌출)'!#REF!</definedName>
    <definedName name="ㅁㅁㅁㅁㅁㅁㅁㅁ" hidden="1">'[2]6PILE  (돌출)'!#REF!</definedName>
    <definedName name="ㅁㅎㅇㄹ" hidden="1">'[2]6PILE  (돌출)'!#REF!</definedName>
    <definedName name="문유사">#REF!</definedName>
    <definedName name="문정태">[6]신용도!#REF!</definedName>
    <definedName name="ㅂ" hidden="1">'[2]6PILE  (돌출)'!#REF!</definedName>
    <definedName name="ㅂㅂ" hidden="1">'[1]6PILE  (돌출)'!#REF!</definedName>
    <definedName name="ㅂㅂㅂ" hidden="1">'[1]6PILE  (돌출)'!#REF!</definedName>
    <definedName name="ㅂㅂㅂㅂ" hidden="1">'[2]6PILE  (돌출)'!#REF!</definedName>
    <definedName name="ㅂㅂㅂㅂㅂ" hidden="1">'[1]6PILE  (돌출)'!#REF!</definedName>
    <definedName name="ㅂㅂㅂㅂㅂㅂ" hidden="1">'[2]6PILE  (돌출)'!#REF!</definedName>
    <definedName name="ㅂㅈㄷㅂㅈㄷ" hidden="1">'[2]6PILE  (돌출)'!#REF!</definedName>
    <definedName name="박왕재">[8]신용도!#REF!</definedName>
    <definedName name="박희주">[6]신용도!#REF!</definedName>
    <definedName name="배경옥">[7]신용도!#REF!</definedName>
    <definedName name="백영수">#REF!</definedName>
    <definedName name="ㅅㅅㅅㅅ" hidden="1">'[1]6PILE  (돌출)'!#REF!</definedName>
    <definedName name="ㅅㅅㅅㅅㅅ" hidden="1">'[1]6PILE  (돌출)'!#REF!</definedName>
    <definedName name="ㅅㅅㅅㅅㅅㅅㅅㅅㅅㅅ" hidden="1">'[1]6PILE  (돌출)'!#REF!</definedName>
    <definedName name="사업" localSheetId="5" hidden="1">'[2]6PILE  (돌출)'!#REF!</definedName>
    <definedName name="사업" localSheetId="6" hidden="1">'[2]6PILE  (돌출)'!#REF!</definedName>
    <definedName name="사업" localSheetId="2" hidden="1">'[2]6PILE  (돌출)'!#REF!</definedName>
    <definedName name="사업" localSheetId="1" hidden="1">'[2]6PILE  (돌출)'!#REF!</definedName>
    <definedName name="사업" hidden="1">'[2]6PILE  (돌출)'!#REF!</definedName>
    <definedName name="삼안">'[3]기술개발(경호)'!#REF!</definedName>
    <definedName name="수질분참실적_이정훈">#REF!</definedName>
    <definedName name="ㅇ" localSheetId="5">#REF!</definedName>
    <definedName name="ㅇ" localSheetId="6">#REF!</definedName>
    <definedName name="ㅇ" localSheetId="2" hidden="1">'[1]6PILE  (돌출)'!#REF!</definedName>
    <definedName name="ㅇ" localSheetId="1" hidden="1">'[1]6PILE  (돌출)'!#REF!</definedName>
    <definedName name="ㅇ" hidden="1">'[1]6PILE  (돌출)'!#REF!</definedName>
    <definedName name="ㅇㄱ" localSheetId="5" hidden="1">'[1]6PILE  (돌출)'!#REF!</definedName>
    <definedName name="ㅇㄱ" localSheetId="6" hidden="1">'[1]6PILE  (돌출)'!#REF!</definedName>
    <definedName name="ㅇㄱ" localSheetId="2" hidden="1">'[1]6PILE  (돌출)'!#REF!</definedName>
    <definedName name="ㅇㄱ" localSheetId="1" hidden="1">'[1]6PILE  (돌출)'!#REF!</definedName>
    <definedName name="ㅇㄱ" hidden="1">'[1]6PILE  (돌출)'!#REF!</definedName>
    <definedName name="ㅇㄴ">#REF!</definedName>
    <definedName name="ㅇㄹㄹ" localSheetId="5" hidden="1">'[2]6PILE  (돌출)'!#REF!</definedName>
    <definedName name="ㅇㄹㄹ" localSheetId="6" hidden="1">'[2]6PILE  (돌출)'!#REF!</definedName>
    <definedName name="ㅇㄹㄹ" localSheetId="2" hidden="1">'[2]6PILE  (돌출)'!#REF!</definedName>
    <definedName name="ㅇㄹㄹ" localSheetId="1" hidden="1">'[2]6PILE  (돌출)'!#REF!</definedName>
    <definedName name="ㅇㄹㄹ" hidden="1">'[2]6PILE  (돌출)'!#REF!</definedName>
    <definedName name="ㅇㄹㄹㅇ" localSheetId="2" hidden="1">'[1]6PILE  (돌출)'!#REF!</definedName>
    <definedName name="ㅇㄹㄹㅇ" localSheetId="1" hidden="1">'[1]6PILE  (돌출)'!#REF!</definedName>
    <definedName name="ㅇㄹㄹㅇ" hidden="1">'[1]6PILE  (돌출)'!#REF!</definedName>
    <definedName name="ㅇㅇ">#REF!</definedName>
    <definedName name="ㅇㅇㅇ">#REF!</definedName>
    <definedName name="ㅇㅇㅇㅇ">#REF!</definedName>
    <definedName name="ㅇㅇㅇㅇㅇ" hidden="1">'[1]6PILE  (돌출)'!#REF!</definedName>
    <definedName name="ㅇㅇㅇㅇㅇㅇ" hidden="1">'[2]6PILE  (돌출)'!#REF!</definedName>
    <definedName name="아" localSheetId="2" hidden="1">'[1]6PILE  (돌출)'!#REF!</definedName>
    <definedName name="아" localSheetId="1" hidden="1">'[1]6PILE  (돌출)'!#REF!</definedName>
    <definedName name="아" hidden="1">'[1]6PILE  (돌출)'!#REF!</definedName>
    <definedName name="용역명" localSheetId="5">#REF!</definedName>
    <definedName name="용역명" localSheetId="6">#REF!</definedName>
    <definedName name="용역명" localSheetId="2">#REF!</definedName>
    <definedName name="용역명" localSheetId="1">#REF!</definedName>
    <definedName name="용역명">#REF!</definedName>
    <definedName name="우리나라">'[3]기술개발(경호)'!#REF!</definedName>
    <definedName name="우종수">[6]신용도!#REF!</definedName>
    <definedName name="유사참고용" localSheetId="5" hidden="1">'[1]6PILE  (돌출)'!#REF!</definedName>
    <definedName name="유사참고용" localSheetId="6" hidden="1">'[1]6PILE  (돌출)'!#REF!</definedName>
    <definedName name="유사참고용" localSheetId="2" hidden="1">'[1]6PILE  (돌출)'!#REF!</definedName>
    <definedName name="유사참고용" localSheetId="1" hidden="1">'[1]6PILE  (돌출)'!#REF!</definedName>
    <definedName name="유사참고용" hidden="1">'[1]6PILE  (돌출)'!#REF!</definedName>
    <definedName name="이">#REF!</definedName>
    <definedName name="이명진">[8]신용도!#REF!</definedName>
    <definedName name="이재학" localSheetId="2" hidden="1">'[2]6PILE  (돌출)'!#REF!</definedName>
    <definedName name="이재학" localSheetId="1" hidden="1">'[2]6PILE  (돌출)'!#REF!</definedName>
    <definedName name="이재학" hidden="1">'[2]6PILE  (돌출)'!#REF!</definedName>
    <definedName name="이주행">[6]신용도!#REF!</definedName>
    <definedName name="ㅈ" hidden="1">'[1]6PILE  (돌출)'!#REF!</definedName>
    <definedName name="ㅈㄱㅂㅈㄱㅁ" hidden="1">'[2]6PILE  (돌출)'!#REF!</definedName>
    <definedName name="ㅈㄴㅇ" hidden="1">'[1]6PILE  (돌출)'!#REF!</definedName>
    <definedName name="ㅈㄷㅅ" hidden="1">'[1]6PILE  (돌출)'!#REF!</definedName>
    <definedName name="ㅈㅈ" hidden="1">'[1]6PILE  (돌출)'!#REF!</definedName>
    <definedName name="ㅈㅈㅈ" hidden="1">'[2]6PILE  (돌출)'!#REF!</definedName>
    <definedName name="ㅈㅈㅈㅈ" hidden="1">'[1]6PILE  (돌출)'!#REF!</definedName>
    <definedName name="정지원">[6]신용도!#REF!</definedName>
    <definedName name="제11호1">#REF!</definedName>
    <definedName name="제안" localSheetId="5" hidden="1">'[1]6PILE  (돌출)'!#REF!</definedName>
    <definedName name="제안" localSheetId="6" hidden="1">'[1]6PILE  (돌출)'!#REF!</definedName>
    <definedName name="제안" localSheetId="2" hidden="1">'[1]6PILE  (돌출)'!#REF!</definedName>
    <definedName name="제안" localSheetId="1" hidden="1">'[1]6PILE  (돌출)'!#REF!</definedName>
    <definedName name="제안" hidden="1">'[1]6PILE  (돌출)'!#REF!</definedName>
    <definedName name="첨부2">'[3]기술개발(경호)'!#REF!</definedName>
    <definedName name="최미라">[7]신용도!#REF!</definedName>
    <definedName name="최영걸">[6]신용도!#REF!</definedName>
    <definedName name="최지원">[7]신용도!#REF!</definedName>
    <definedName name="ㅋ" hidden="1">'[1]6PILE  (돌출)'!#REF!</definedName>
    <definedName name="ㅋㅋ" localSheetId="2" hidden="1">'[1]6PILE  (돌출)'!#REF!</definedName>
    <definedName name="ㅋㅋ" localSheetId="1" hidden="1">'[1]6PILE  (돌출)'!#REF!</definedName>
    <definedName name="ㅋㅋ" hidden="1">'[1]6PILE  (돌출)'!#REF!</definedName>
    <definedName name="ㅋㅋㅋㅋㅋㅋ" hidden="1">'[1]6PILE  (돌출)'!#REF!</definedName>
    <definedName name="ㅎ" localSheetId="2" hidden="1">'[2]6PILE  (돌출)'!#REF!</definedName>
    <definedName name="ㅎ" localSheetId="1" hidden="1">'[2]6PILE  (돌출)'!#REF!</definedName>
    <definedName name="ㅎ" hidden="1">'[2]6PILE  (돌출)'!#REF!</definedName>
    <definedName name="ㅎㄹㄹ" hidden="1">'[2]6PILE  (돌출)'!#REF!</definedName>
    <definedName name="ㅎㅎ" hidden="1">'[1]6PILE  (돌출)'!#REF!</definedName>
    <definedName name="ㅎㅎㅎ" hidden="1">'[1]6PILE  (돌출)'!#REF!</definedName>
    <definedName name="ㅎㅎㅎㅎㅎㅎㅎㅎㅎㅎㅎㅎㅎㅎㅎㅎㅎㅎ" hidden="1">'[1]6PILE  (돌출)'!#REF!</definedName>
    <definedName name="한승오ㅓ이">#REF!</definedName>
    <definedName name="홍영균">[6]신용도!#REF!</definedName>
    <definedName name="홍영균1">[9]신용도!#REF!</definedName>
    <definedName name="회사채">#REF!</definedName>
    <definedName name="ㅐㅐㅐ" localSheetId="5" hidden="1">'[2]6PILE  (돌출)'!#REF!</definedName>
    <definedName name="ㅐㅐㅐ" localSheetId="6" hidden="1">'[2]6PILE  (돌출)'!#REF!</definedName>
    <definedName name="ㅐㅐㅐ" localSheetId="2" hidden="1">'[2]6PILE  (돌출)'!#REF!</definedName>
    <definedName name="ㅐㅐㅐ" localSheetId="1" hidden="1">'[2]6PILE  (돌출)'!#REF!</definedName>
    <definedName name="ㅐㅐㅐ" hidden="1">'[2]6PILE  (돌출)'!#REF!</definedName>
    <definedName name="ㅑㅑ" localSheetId="5" hidden="1">'[1]6PILE  (돌출)'!#REF!</definedName>
    <definedName name="ㅑㅑ" localSheetId="6" hidden="1">'[1]6PILE  (돌출)'!#REF!</definedName>
    <definedName name="ㅑㅑ" localSheetId="2" hidden="1">'[1]6PILE  (돌출)'!#REF!</definedName>
    <definedName name="ㅑㅑ" localSheetId="1" hidden="1">'[1]6PILE  (돌출)'!#REF!</definedName>
    <definedName name="ㅑㅑ" hidden="1">'[1]6PILE  (돌출)'!#REF!</definedName>
    <definedName name="ㅑㅕ" localSheetId="5" hidden="1">'[2]6PILE  (돌출)'!#REF!</definedName>
    <definedName name="ㅑㅕ" localSheetId="6" hidden="1">'[2]6PILE  (돌출)'!#REF!</definedName>
    <definedName name="ㅑㅕ" localSheetId="2" hidden="1">'[2]6PILE  (돌출)'!#REF!</definedName>
    <definedName name="ㅑㅕ" localSheetId="1" hidden="1">'[2]6PILE  (돌출)'!#REF!</definedName>
    <definedName name="ㅑㅕ" hidden="1">'[2]6PILE  (돌출)'!#REF!</definedName>
    <definedName name="ㅔㅔㅔㅔㅔㅔㅔㅔㅔㅔㅔ" hidden="1">'[1]6PILE  (돌출)'!#REF!</definedName>
    <definedName name="ㅕㅕㅕㅕㅕㅕ" hidden="1">'[1]6PILE  (돌출)'!#REF!</definedName>
    <definedName name="ㅗ" hidden="1">'[1]6PILE  (돌출)'!#REF!</definedName>
    <definedName name="ㅗㄹ옴" hidden="1">'[1]6PILE  (돌출)'!#REF!</definedName>
    <definedName name="ㅗㅗㅗ" hidden="1">'[1]6PILE  (돌출)'!#REF!</definedName>
    <definedName name="ㅛㅛㅛㅛ" hidden="1">'[2]6PILE  (돌출)'!#REF!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22" i="19" l="1"/>
  <c r="D22" i="19"/>
  <c r="Z21" i="19"/>
  <c r="Y21" i="19"/>
  <c r="P21" i="19"/>
  <c r="O21" i="19"/>
  <c r="N21" i="19"/>
  <c r="M21" i="19"/>
  <c r="I21" i="19"/>
  <c r="H21" i="19"/>
  <c r="G21" i="19"/>
  <c r="F21" i="19"/>
  <c r="J21" i="19" s="1"/>
  <c r="D21" i="19"/>
  <c r="Z20" i="19"/>
  <c r="Y20" i="19"/>
  <c r="N20" i="19"/>
  <c r="M20" i="19"/>
  <c r="G20" i="19" s="1"/>
  <c r="O20" i="19" s="1"/>
  <c r="I20" i="19"/>
  <c r="J20" i="19" s="1"/>
  <c r="H20" i="19"/>
  <c r="P20" i="19" s="1"/>
  <c r="F20" i="19"/>
  <c r="D20" i="19"/>
  <c r="Z19" i="19"/>
  <c r="Y19" i="19"/>
  <c r="P19" i="19"/>
  <c r="O19" i="19"/>
  <c r="N19" i="19"/>
  <c r="M19" i="19"/>
  <c r="I19" i="19"/>
  <c r="H19" i="19"/>
  <c r="G19" i="19"/>
  <c r="F19" i="19"/>
  <c r="J19" i="19" s="1"/>
  <c r="D19" i="19"/>
  <c r="Z18" i="19"/>
  <c r="Y18" i="19"/>
  <c r="N18" i="19"/>
  <c r="M18" i="19"/>
  <c r="G18" i="19" s="1"/>
  <c r="O18" i="19" s="1"/>
  <c r="I18" i="19"/>
  <c r="J18" i="19" s="1"/>
  <c r="H18" i="19"/>
  <c r="P18" i="19" s="1"/>
  <c r="F18" i="19"/>
  <c r="D18" i="19"/>
  <c r="Z17" i="19"/>
  <c r="Y17" i="19"/>
  <c r="P17" i="19"/>
  <c r="O17" i="19"/>
  <c r="N17" i="19"/>
  <c r="M17" i="19"/>
  <c r="I17" i="19"/>
  <c r="H17" i="19"/>
  <c r="G17" i="19"/>
  <c r="F17" i="19"/>
  <c r="J17" i="19" s="1"/>
  <c r="D17" i="19"/>
  <c r="Z16" i="19"/>
  <c r="Y16" i="19"/>
  <c r="N16" i="19"/>
  <c r="M16" i="19"/>
  <c r="G16" i="19" s="1"/>
  <c r="O16" i="19" s="1"/>
  <c r="J16" i="19"/>
  <c r="I16" i="19"/>
  <c r="H16" i="19"/>
  <c r="P16" i="19" s="1"/>
  <c r="F16" i="19"/>
  <c r="D16" i="19"/>
  <c r="Z15" i="19"/>
  <c r="Y15" i="19"/>
  <c r="P15" i="19"/>
  <c r="O15" i="19"/>
  <c r="N15" i="19"/>
  <c r="M15" i="19"/>
  <c r="I15" i="19"/>
  <c r="H15" i="19"/>
  <c r="G15" i="19"/>
  <c r="F15" i="19"/>
  <c r="J15" i="19" s="1"/>
  <c r="D15" i="19"/>
  <c r="Z14" i="19"/>
  <c r="Y14" i="19"/>
  <c r="N14" i="19"/>
  <c r="M14" i="19"/>
  <c r="G14" i="19" s="1"/>
  <c r="O14" i="19" s="1"/>
  <c r="I14" i="19"/>
  <c r="J14" i="19" s="1"/>
  <c r="H14" i="19"/>
  <c r="P14" i="19" s="1"/>
  <c r="F14" i="19"/>
  <c r="D14" i="19"/>
  <c r="Z13" i="19"/>
  <c r="Y13" i="19"/>
  <c r="P13" i="19"/>
  <c r="O13" i="19"/>
  <c r="N13" i="19"/>
  <c r="M13" i="19"/>
  <c r="J13" i="19"/>
  <c r="I13" i="19"/>
  <c r="H13" i="19"/>
  <c r="G13" i="19"/>
  <c r="F13" i="19"/>
  <c r="D13" i="19"/>
  <c r="Z12" i="19"/>
  <c r="Y12" i="19"/>
  <c r="N12" i="19"/>
  <c r="M12" i="19"/>
  <c r="G12" i="19" s="1"/>
  <c r="O12" i="19" s="1"/>
  <c r="J12" i="19"/>
  <c r="I12" i="19"/>
  <c r="H12" i="19"/>
  <c r="P12" i="19" s="1"/>
  <c r="F12" i="19"/>
  <c r="D12" i="19"/>
  <c r="Z11" i="19"/>
  <c r="Y11" i="19"/>
  <c r="P11" i="19"/>
  <c r="O11" i="19"/>
  <c r="N11" i="19"/>
  <c r="M11" i="19"/>
  <c r="I11" i="19"/>
  <c r="H11" i="19"/>
  <c r="G11" i="19"/>
  <c r="F11" i="19"/>
  <c r="J11" i="19" s="1"/>
  <c r="D11" i="19"/>
  <c r="Z10" i="19"/>
  <c r="Y10" i="19"/>
  <c r="N10" i="19"/>
  <c r="M10" i="19"/>
  <c r="G10" i="19" s="1"/>
  <c r="O10" i="19" s="1"/>
  <c r="J10" i="19"/>
  <c r="I10" i="19"/>
  <c r="H10" i="19"/>
  <c r="P10" i="19" s="1"/>
  <c r="F10" i="19"/>
  <c r="D10" i="19"/>
  <c r="Z9" i="19"/>
  <c r="Y9" i="19"/>
  <c r="P9" i="19"/>
  <c r="O9" i="19"/>
  <c r="N9" i="19"/>
  <c r="M9" i="19"/>
  <c r="J9" i="19"/>
  <c r="I9" i="19"/>
  <c r="H9" i="19"/>
  <c r="G9" i="19"/>
  <c r="F9" i="19"/>
  <c r="D9" i="19"/>
  <c r="Z8" i="19"/>
  <c r="Y8" i="19"/>
  <c r="N8" i="19"/>
  <c r="M8" i="19"/>
  <c r="G8" i="19" s="1"/>
  <c r="O8" i="19" s="1"/>
  <c r="J8" i="19"/>
  <c r="I8" i="19"/>
  <c r="H8" i="19"/>
  <c r="P8" i="19" s="1"/>
  <c r="F8" i="19"/>
  <c r="D8" i="19"/>
  <c r="Z7" i="19"/>
  <c r="Y7" i="19"/>
  <c r="P7" i="19"/>
  <c r="N7" i="19"/>
  <c r="M7" i="19"/>
  <c r="J7" i="19"/>
  <c r="I7" i="19"/>
  <c r="H7" i="19"/>
  <c r="G7" i="19"/>
  <c r="O7" i="19" s="1"/>
  <c r="F7" i="19"/>
  <c r="D7" i="19"/>
  <c r="B7" i="19"/>
  <c r="B8" i="19" s="1"/>
  <c r="Z6" i="19"/>
  <c r="Y6" i="19"/>
  <c r="N6" i="19"/>
  <c r="M6" i="19"/>
  <c r="G6" i="19" s="1"/>
  <c r="O6" i="19" s="1"/>
  <c r="J6" i="19"/>
  <c r="I6" i="19"/>
  <c r="H6" i="19"/>
  <c r="P6" i="19" s="1"/>
  <c r="F6" i="19"/>
  <c r="D6" i="19"/>
  <c r="B6" i="19"/>
  <c r="Z5" i="19"/>
  <c r="Y5" i="19"/>
  <c r="N5" i="19"/>
  <c r="M5" i="19"/>
  <c r="I5" i="19"/>
  <c r="H5" i="19"/>
  <c r="P5" i="19" s="1"/>
  <c r="G5" i="19"/>
  <c r="O5" i="19" s="1"/>
  <c r="F5" i="19"/>
  <c r="D5" i="19"/>
  <c r="M22" i="18"/>
  <c r="D22" i="18"/>
  <c r="Z21" i="18"/>
  <c r="Y21" i="18"/>
  <c r="P21" i="18"/>
  <c r="N21" i="18"/>
  <c r="G21" i="18" s="1"/>
  <c r="O21" i="18" s="1"/>
  <c r="M21" i="18"/>
  <c r="I21" i="18"/>
  <c r="H21" i="18"/>
  <c r="F21" i="18"/>
  <c r="J21" i="18" s="1"/>
  <c r="D21" i="18"/>
  <c r="Z20" i="18"/>
  <c r="Y20" i="18"/>
  <c r="N20" i="18"/>
  <c r="M20" i="18"/>
  <c r="G20" i="18" s="1"/>
  <c r="O20" i="18" s="1"/>
  <c r="I20" i="18"/>
  <c r="H20" i="18"/>
  <c r="P20" i="18" s="1"/>
  <c r="F20" i="18"/>
  <c r="D20" i="18"/>
  <c r="Z19" i="18"/>
  <c r="Y19" i="18"/>
  <c r="P19" i="18"/>
  <c r="N19" i="18"/>
  <c r="G19" i="18" s="1"/>
  <c r="O19" i="18" s="1"/>
  <c r="M19" i="18"/>
  <c r="I19" i="18"/>
  <c r="H19" i="18"/>
  <c r="F19" i="18"/>
  <c r="J19" i="18" s="1"/>
  <c r="D19" i="18"/>
  <c r="Z18" i="18"/>
  <c r="Y18" i="18"/>
  <c r="N18" i="18"/>
  <c r="M18" i="18"/>
  <c r="G18" i="18" s="1"/>
  <c r="O18" i="18" s="1"/>
  <c r="I18" i="18"/>
  <c r="H18" i="18"/>
  <c r="P18" i="18" s="1"/>
  <c r="F18" i="18"/>
  <c r="D18" i="18"/>
  <c r="Z17" i="18"/>
  <c r="Y17" i="18"/>
  <c r="P17" i="18"/>
  <c r="N17" i="18"/>
  <c r="G17" i="18" s="1"/>
  <c r="O17" i="18" s="1"/>
  <c r="M17" i="18"/>
  <c r="I17" i="18"/>
  <c r="H17" i="18"/>
  <c r="F17" i="18"/>
  <c r="J17" i="18" s="1"/>
  <c r="D17" i="18"/>
  <c r="Z16" i="18"/>
  <c r="Y16" i="18"/>
  <c r="N16" i="18"/>
  <c r="M16" i="18"/>
  <c r="G16" i="18" s="1"/>
  <c r="O16" i="18" s="1"/>
  <c r="J16" i="18"/>
  <c r="I16" i="18"/>
  <c r="H16" i="18"/>
  <c r="P16" i="18" s="1"/>
  <c r="F16" i="18"/>
  <c r="D16" i="18"/>
  <c r="Z15" i="18"/>
  <c r="Y15" i="18"/>
  <c r="P15" i="18"/>
  <c r="N15" i="18"/>
  <c r="G15" i="18" s="1"/>
  <c r="O15" i="18" s="1"/>
  <c r="M15" i="18"/>
  <c r="I15" i="18"/>
  <c r="H15" i="18"/>
  <c r="F15" i="18"/>
  <c r="J15" i="18" s="1"/>
  <c r="D15" i="18"/>
  <c r="Z14" i="18"/>
  <c r="Y14" i="18"/>
  <c r="N14" i="18"/>
  <c r="M14" i="18"/>
  <c r="G14" i="18" s="1"/>
  <c r="O14" i="18" s="1"/>
  <c r="I14" i="18"/>
  <c r="H14" i="18"/>
  <c r="P14" i="18" s="1"/>
  <c r="F14" i="18"/>
  <c r="D14" i="18"/>
  <c r="Z13" i="18"/>
  <c r="Y13" i="18"/>
  <c r="P13" i="18"/>
  <c r="N13" i="18"/>
  <c r="G13" i="18" s="1"/>
  <c r="O13" i="18" s="1"/>
  <c r="M13" i="18"/>
  <c r="J13" i="18"/>
  <c r="I13" i="18"/>
  <c r="H13" i="18"/>
  <c r="F13" i="18"/>
  <c r="D13" i="18"/>
  <c r="Z12" i="18"/>
  <c r="Y12" i="18"/>
  <c r="N12" i="18"/>
  <c r="M12" i="18"/>
  <c r="G12" i="18" s="1"/>
  <c r="O12" i="18" s="1"/>
  <c r="J12" i="18"/>
  <c r="I12" i="18"/>
  <c r="H12" i="18"/>
  <c r="P12" i="18" s="1"/>
  <c r="F12" i="18"/>
  <c r="D12" i="18"/>
  <c r="Z11" i="18"/>
  <c r="Y11" i="18"/>
  <c r="P11" i="18"/>
  <c r="N11" i="18"/>
  <c r="G11" i="18" s="1"/>
  <c r="O11" i="18" s="1"/>
  <c r="M11" i="18"/>
  <c r="I11" i="18"/>
  <c r="H11" i="18"/>
  <c r="F11" i="18"/>
  <c r="J11" i="18" s="1"/>
  <c r="D11" i="18"/>
  <c r="Z10" i="18"/>
  <c r="Y10" i="18"/>
  <c r="N10" i="18"/>
  <c r="M10" i="18"/>
  <c r="G10" i="18" s="1"/>
  <c r="O10" i="18" s="1"/>
  <c r="J10" i="18"/>
  <c r="I10" i="18"/>
  <c r="H10" i="18"/>
  <c r="P10" i="18" s="1"/>
  <c r="F10" i="18"/>
  <c r="D10" i="18"/>
  <c r="Z9" i="18"/>
  <c r="Y9" i="18"/>
  <c r="P9" i="18"/>
  <c r="N9" i="18"/>
  <c r="G9" i="18" s="1"/>
  <c r="O9" i="18" s="1"/>
  <c r="M9" i="18"/>
  <c r="J9" i="18"/>
  <c r="I9" i="18"/>
  <c r="H9" i="18"/>
  <c r="F9" i="18"/>
  <c r="D9" i="18"/>
  <c r="Z8" i="18"/>
  <c r="Y8" i="18"/>
  <c r="N8" i="18"/>
  <c r="M8" i="18"/>
  <c r="G8" i="18" s="1"/>
  <c r="O8" i="18" s="1"/>
  <c r="J8" i="18"/>
  <c r="I8" i="18"/>
  <c r="H8" i="18"/>
  <c r="P8" i="18" s="1"/>
  <c r="F8" i="18"/>
  <c r="D8" i="18"/>
  <c r="B8" i="18"/>
  <c r="Z7" i="18"/>
  <c r="Y7" i="18"/>
  <c r="P7" i="18"/>
  <c r="O7" i="18"/>
  <c r="N7" i="18"/>
  <c r="M7" i="18"/>
  <c r="J7" i="18"/>
  <c r="I7" i="18"/>
  <c r="H7" i="18"/>
  <c r="G7" i="18"/>
  <c r="F7" i="18"/>
  <c r="D7" i="18"/>
  <c r="B7" i="18"/>
  <c r="Z6" i="18"/>
  <c r="Y6" i="18"/>
  <c r="P6" i="18"/>
  <c r="N6" i="18"/>
  <c r="M6" i="18"/>
  <c r="G6" i="18" s="1"/>
  <c r="O6" i="18" s="1"/>
  <c r="J6" i="18"/>
  <c r="I6" i="18"/>
  <c r="H6" i="18"/>
  <c r="F6" i="18"/>
  <c r="D6" i="18"/>
  <c r="B6" i="18"/>
  <c r="Z5" i="18"/>
  <c r="Y5" i="18"/>
  <c r="N5" i="18"/>
  <c r="M5" i="18"/>
  <c r="I5" i="18"/>
  <c r="H5" i="18"/>
  <c r="P5" i="18" s="1"/>
  <c r="G5" i="18"/>
  <c r="O5" i="18" s="1"/>
  <c r="F5" i="18"/>
  <c r="D5" i="18"/>
  <c r="J5" i="19" l="1"/>
  <c r="J22" i="19" s="1"/>
  <c r="J14" i="18"/>
  <c r="J18" i="18"/>
  <c r="J20" i="18"/>
  <c r="J5" i="18"/>
  <c r="J22" i="18" s="1"/>
  <c r="G20" i="17" l="1"/>
  <c r="F20" i="17"/>
  <c r="H20" i="17" s="1"/>
  <c r="E20" i="17"/>
  <c r="G19" i="17"/>
  <c r="F19" i="17"/>
  <c r="L19" i="17" s="1"/>
  <c r="E19" i="17"/>
  <c r="L18" i="17"/>
  <c r="H18" i="17"/>
  <c r="G18" i="17"/>
  <c r="F18" i="17"/>
  <c r="E18" i="17"/>
  <c r="G17" i="17"/>
  <c r="F17" i="17"/>
  <c r="E17" i="17"/>
  <c r="G16" i="17"/>
  <c r="F16" i="17"/>
  <c r="L16" i="17" s="1"/>
  <c r="E16" i="17"/>
  <c r="L15" i="17"/>
  <c r="H15" i="17"/>
  <c r="G15" i="17"/>
  <c r="F15" i="17"/>
  <c r="E15" i="17"/>
  <c r="G14" i="17"/>
  <c r="F14" i="17"/>
  <c r="E14" i="17"/>
  <c r="G13" i="17"/>
  <c r="F13" i="17"/>
  <c r="E13" i="17"/>
  <c r="G12" i="17"/>
  <c r="F12" i="17"/>
  <c r="L12" i="17" s="1"/>
  <c r="E12" i="17"/>
  <c r="G11" i="17"/>
  <c r="F11" i="17"/>
  <c r="H11" i="17" s="1"/>
  <c r="E11" i="17"/>
  <c r="G10" i="17"/>
  <c r="F10" i="17"/>
  <c r="L10" i="17" s="1"/>
  <c r="E10" i="17"/>
  <c r="G9" i="17"/>
  <c r="F9" i="17"/>
  <c r="E9" i="17"/>
  <c r="G8" i="17"/>
  <c r="F8" i="17"/>
  <c r="E8" i="17"/>
  <c r="L7" i="17"/>
  <c r="H7" i="17"/>
  <c r="G7" i="17"/>
  <c r="F7" i="17"/>
  <c r="E7" i="17"/>
  <c r="G6" i="17"/>
  <c r="F6" i="17"/>
  <c r="E6" i="17"/>
  <c r="A6" i="17"/>
  <c r="A7" i="17" s="1"/>
  <c r="A8" i="17" s="1"/>
  <c r="A9" i="17" s="1"/>
  <c r="A10" i="17" s="1"/>
  <c r="A11" i="17" s="1"/>
  <c r="A12" i="17" s="1"/>
  <c r="A13" i="17" s="1"/>
  <c r="A14" i="17" s="1"/>
  <c r="A15" i="17" s="1"/>
  <c r="A16" i="17" s="1"/>
  <c r="A17" i="17" s="1"/>
  <c r="A18" i="17" s="1"/>
  <c r="A19" i="17" s="1"/>
  <c r="A20" i="17" s="1"/>
  <c r="G5" i="17"/>
  <c r="F5" i="17"/>
  <c r="E5" i="17"/>
  <c r="G9" i="16"/>
  <c r="F9" i="16"/>
  <c r="L9" i="16" s="1"/>
  <c r="E9" i="16"/>
  <c r="G8" i="16"/>
  <c r="F8" i="16"/>
  <c r="L8" i="16" s="1"/>
  <c r="E8" i="16"/>
  <c r="G7" i="16"/>
  <c r="F7" i="16"/>
  <c r="E7" i="16"/>
  <c r="G6" i="16"/>
  <c r="F6" i="16"/>
  <c r="L6" i="16" s="1"/>
  <c r="E6" i="16"/>
  <c r="A6" i="16"/>
  <c r="A7" i="16" s="1"/>
  <c r="A8" i="16" s="1"/>
  <c r="A9" i="16" s="1"/>
  <c r="G5" i="16"/>
  <c r="F5" i="16"/>
  <c r="L5" i="16" s="1"/>
  <c r="E5" i="16"/>
  <c r="L11" i="17" l="1"/>
  <c r="L25" i="17" s="1"/>
  <c r="L20" i="17"/>
  <c r="H10" i="17"/>
  <c r="H25" i="17" s="1"/>
  <c r="H16" i="17"/>
  <c r="H19" i="17"/>
  <c r="H12" i="17"/>
  <c r="L14" i="16"/>
  <c r="H6" i="16"/>
  <c r="H9" i="16"/>
  <c r="H5" i="16"/>
  <c r="H8" i="16"/>
  <c r="H14" i="16" l="1"/>
  <c r="I22" i="13" l="1"/>
  <c r="I20" i="12"/>
  <c r="I18" i="1"/>
</calcChain>
</file>

<file path=xl/sharedStrings.xml><?xml version="1.0" encoding="utf-8"?>
<sst xmlns="http://schemas.openxmlformats.org/spreadsheetml/2006/main" count="555" uniqueCount="232">
  <si>
    <t>용 역 명</t>
  </si>
  <si>
    <t>착수일</t>
  </si>
  <si>
    <t>비고</t>
  </si>
  <si>
    <t xml:space="preserve"> - 업무여유도</t>
    <phoneticPr fontId="3" type="noConversion"/>
  </si>
  <si>
    <t>준공예정일</t>
    <phoneticPr fontId="3" type="noConversion"/>
  </si>
  <si>
    <t>1년이내
잔여일수</t>
    <phoneticPr fontId="3" type="noConversion"/>
  </si>
  <si>
    <t>(참여분야 : 총괄평가자, 윤호룡)</t>
    <phoneticPr fontId="3" type="noConversion"/>
  </si>
  <si>
    <t>청주시 국도대체우회도로(북일-남일) 건설공사 사후환경영향조사용역</t>
  </si>
  <si>
    <t>주상-한기리2 국도건설공사 사후환경영향조사용역</t>
  </si>
  <si>
    <t>경북도청이전신도시 2단계 건설사업 사후환경영향조사 용역</t>
  </si>
  <si>
    <t>제3산업단지 재생사업 사후환경영향조사용역</t>
  </si>
  <si>
    <t>아산배방공수 공공지원민간임대주택 공급촉진지구 조성사업 환경영향평가용역</t>
  </si>
  <si>
    <t>성남금토 공공주택지구 사후환경영향조사 (공사시)용역</t>
  </si>
  <si>
    <t>아산탕정 택지개발사업(3, 4단계) 사후환경영향조사(운영시) 용역</t>
  </si>
  <si>
    <t>부산대저 공공주택지구 조성사업 환경영향평가 용역</t>
  </si>
  <si>
    <t>강구항 개발사업 사후환경영향조사(운영시) 용역</t>
  </si>
  <si>
    <t>인천 서구 강소연구개발특구 생산거점지구(검단2일반산업단지)환경영향평가 용역</t>
  </si>
  <si>
    <t>하원테크노캠퍼스 도시첨단산업단지 조성사업 환경영향평가 용역</t>
  </si>
  <si>
    <t>26-D-00부대 사후환경영향조사용역(B540)</t>
  </si>
  <si>
    <t>협의완료</t>
  </si>
  <si>
    <t/>
  </si>
  <si>
    <t>계</t>
    <phoneticPr fontId="3" type="noConversion"/>
  </si>
  <si>
    <t>서울18공공3지구 전략환경영향평가 용역</t>
  </si>
  <si>
    <t>남양주진접2 공공주택지구 사후환경영향조사 (공사시) 용역</t>
  </si>
  <si>
    <t>당진-아산 고속도로 건설사업 환경영향평가</t>
  </si>
  <si>
    <t>남일~보은(제1공구) 도로건설공사 사후환경영향조사</t>
  </si>
  <si>
    <t>청도 자연드림파크 일반산업단지 조성사업 사후환경영향조사 용역</t>
  </si>
  <si>
    <t>3개월 이상 중지중</t>
  </si>
  <si>
    <t>춘천시 소각시설 증설사업 환경영향평가(재협의) 용역</t>
  </si>
  <si>
    <t>부례관광지(휴문화유수사업) 조성사업 전략 및 소규모 환경영향평가 용역</t>
  </si>
  <si>
    <t>세종지구 등 2개소 홍수안전확보사업 소규모환경영향평가 용역</t>
  </si>
  <si>
    <t>상주 이차전지클러스터 일반산업단지 조성사업 환경영향평가</t>
  </si>
  <si>
    <t>별내선 복선전철(3-6공구) 건설사업 사후환경영향조사용역</t>
  </si>
  <si>
    <t>안성 미양 마산2지구 일원 지구단위계획에 따른 전략 및 소규모환경영향평가</t>
  </si>
  <si>
    <t>성남-강남 고속도로 민간투자사업 전략환경영향평가 용역</t>
  </si>
  <si>
    <t>345kV 신평창-강릉안인 송전선로 환경영향평가용역(정선,평창구간)</t>
  </si>
  <si>
    <t>여주 3지구(점동 장안) 일반산업단지 조성사업 환경영향평가 용역</t>
  </si>
  <si>
    <t>센텀2지구 도시첨단산업단지 조성사업(1단계) 사후환경영향조사(공사시) 용역</t>
  </si>
  <si>
    <t>강릉~제진 철도건설 제3,5,7,8공구(기타) 사후환경영향조사용역</t>
  </si>
  <si>
    <t>내포 농생명 융·복합산업 클러스터 환경영향평가 용역</t>
  </si>
  <si>
    <t>협의완료시까지</t>
  </si>
  <si>
    <t>창녕-고암 국도건설공사 사후환경영향조사용역</t>
  </si>
  <si>
    <t>2026년 고래불관광지 조성사업 사후환경영향조사(공사시) 용역</t>
  </si>
  <si>
    <t>[여유도 산정 기준일 : 2026.10.19.]</t>
    <phoneticPr fontId="3" type="noConversion"/>
  </si>
  <si>
    <t>NO</t>
    <phoneticPr fontId="3" type="noConversion"/>
  </si>
  <si>
    <t>발주처</t>
    <phoneticPr fontId="3" type="noConversion"/>
  </si>
  <si>
    <t>총사업금액
(백만원)</t>
    <phoneticPr fontId="3" type="noConversion"/>
  </si>
  <si>
    <t>중복금액
(백만원)</t>
    <phoneticPr fontId="3" type="noConversion"/>
  </si>
  <si>
    <t>총계약기간</t>
    <phoneticPr fontId="3" type="noConversion"/>
  </si>
  <si>
    <t>대전지방국토관리청</t>
  </si>
  <si>
    <t>부산지방국토관리청</t>
  </si>
  <si>
    <t>경상북도개발공사</t>
  </si>
  <si>
    <t>대구광역시건설본부</t>
  </si>
  <si>
    <t>한국토지주택공사</t>
  </si>
  <si>
    <t>경상북도</t>
  </si>
  <si>
    <t>인천도시공사</t>
  </si>
  <si>
    <t>제주특별자치도개발공사</t>
  </si>
  <si>
    <t>국방부 국군재정관리단</t>
  </si>
  <si>
    <t>포천이동-철원서면 도로건설공사 사후환경영향조사용역</t>
  </si>
  <si>
    <t>국토교통부 서울지방국토관리청</t>
  </si>
  <si>
    <t>23.09.27 협의완료</t>
  </si>
  <si>
    <t>26.04.06 협의완료</t>
  </si>
  <si>
    <t>25.05.19 협의완료</t>
  </si>
  <si>
    <t>(참여분야 : 소음진동 분야책임평가자, 염창훈)</t>
    <phoneticPr fontId="3" type="noConversion"/>
  </si>
  <si>
    <t>경기도 여주시</t>
  </si>
  <si>
    <t xml:space="preserve">부산지방국토관리청
</t>
  </si>
  <si>
    <t>금강유역환경청</t>
  </si>
  <si>
    <t>경상북도 영덕군</t>
  </si>
  <si>
    <t>지방어항(호도항) 정비공사 사후환경영향조사 용역</t>
  </si>
  <si>
    <t>충청남도</t>
  </si>
  <si>
    <t>경상북도 상주시</t>
  </si>
  <si>
    <t>19.02.12 중지중</t>
  </si>
  <si>
    <t>24.10.02 중지중</t>
  </si>
  <si>
    <t>26.08.26 중지중</t>
  </si>
  <si>
    <t>(참여분야 : 자연환경 분야참여평가자, 김용배)</t>
    <phoneticPr fontId="3" type="noConversion"/>
  </si>
  <si>
    <t>경기도</t>
  </si>
  <si>
    <t>한국도로공사</t>
  </si>
  <si>
    <t>㈜미양로지스틱스</t>
  </si>
  <si>
    <t>춘천시</t>
  </si>
  <si>
    <t>조달청
(경상북도문화관광공사)</t>
  </si>
  <si>
    <t>(주)대우건설</t>
  </si>
  <si>
    <t>한국전력공사 중부건설본부</t>
  </si>
  <si>
    <t>부산도시공사</t>
  </si>
  <si>
    <t>국가철도공단</t>
  </si>
  <si>
    <t>충청남도 예산군</t>
  </si>
  <si>
    <t>경상북도 청도군</t>
  </si>
  <si>
    <t>24.03.21 중지중</t>
  </si>
  <si>
    <t>22.11.18 협의완료</t>
  </si>
  <si>
    <t>24.04.09 중지중</t>
  </si>
  <si>
    <t>23.05.09 중지중</t>
  </si>
  <si>
    <t>24.03.28 중지중</t>
  </si>
  <si>
    <t>- 업무여유도</t>
    <phoneticPr fontId="3" type="noConversion"/>
  </si>
  <si>
    <t xml:space="preserve">  (참여분야 : 해양분야 책임평가자, 박중찬)</t>
    <phoneticPr fontId="3" type="noConversion"/>
  </si>
  <si>
    <t>용 역 명</t>
    <phoneticPr fontId="3" type="noConversion"/>
  </si>
  <si>
    <t>사업기간</t>
    <phoneticPr fontId="15" type="noConversion"/>
  </si>
  <si>
    <t>총계약
기간</t>
    <phoneticPr fontId="3" type="noConversion"/>
  </si>
  <si>
    <t>비고</t>
    <phoneticPr fontId="3" type="noConversion"/>
  </si>
  <si>
    <t>착수일</t>
    <phoneticPr fontId="3" type="noConversion"/>
  </si>
  <si>
    <t>준공
예정일</t>
    <phoneticPr fontId="3" type="noConversion"/>
  </si>
  <si>
    <t>중복금액
(원)</t>
    <phoneticPr fontId="3" type="noConversion"/>
  </si>
  <si>
    <t>중지일</t>
    <phoneticPr fontId="3" type="noConversion"/>
  </si>
  <si>
    <t>원전항정비사업사후환경영향조사용역(공사시)</t>
  </si>
  <si>
    <t>마산지방해양수산청</t>
  </si>
  <si>
    <t>제주일주도로우회도로(서귀포여중~삼성여고)건설공사소규모환경영향평가용역</t>
    <phoneticPr fontId="3" type="noConversion"/>
  </si>
  <si>
    <t>제주특별자치도</t>
  </si>
  <si>
    <t>용역중지
(26.08.28)</t>
    <phoneticPr fontId="3" type="noConversion"/>
  </si>
  <si>
    <t>함덕관리소소규모환경영향평가용역</t>
    <phoneticPr fontId="3" type="noConversion"/>
  </si>
  <si>
    <t>한국가스공사</t>
  </si>
  <si>
    <t>-
협의완료</t>
  </si>
  <si>
    <t>협의완료
(25.11.12)</t>
  </si>
  <si>
    <t>(26~27)시화지구개발사업사후환경영향조사용역</t>
    <phoneticPr fontId="3" type="noConversion"/>
  </si>
  <si>
    <t>한국수자원공사</t>
  </si>
  <si>
    <t>2026년9,10호기접속설비증설사업사후환경영향조사용역</t>
  </si>
  <si>
    <t>한국동서발전㈜ 당진발전본부</t>
  </si>
  <si>
    <t>- 이 하 여 백 -</t>
    <phoneticPr fontId="3" type="noConversion"/>
  </si>
  <si>
    <t xml:space="preserve">  (참여분야 : 폐기물처리분야 책임평가자, 박종필)</t>
    <phoneticPr fontId="3" type="noConversion"/>
  </si>
  <si>
    <t>수색~광명고속철도건설사업전략환경영향평가</t>
    <phoneticPr fontId="3" type="noConversion"/>
  </si>
  <si>
    <t>국토교통부</t>
  </si>
  <si>
    <t>협의완료
(26.05.28)</t>
  </si>
  <si>
    <t>남조봉공원조성사업환경영향평가용역</t>
    <phoneticPr fontId="3" type="noConversion"/>
  </si>
  <si>
    <t>제주특별자치도제주시</t>
  </si>
  <si>
    <t>-
3개월
이상
중지중</t>
    <phoneticPr fontId="3" type="noConversion"/>
  </si>
  <si>
    <t>용역중지
(24.07.31)</t>
    <phoneticPr fontId="3" type="noConversion"/>
  </si>
  <si>
    <t>직산항정비공사사후환경영향조사(운영시)용역</t>
    <phoneticPr fontId="3" type="noConversion"/>
  </si>
  <si>
    <t>도두항확장사업환경영향평가용역</t>
    <phoneticPr fontId="3" type="noConversion"/>
  </si>
  <si>
    <t>용역중지
(23.12.06)</t>
    <phoneticPr fontId="3" type="noConversion"/>
  </si>
  <si>
    <t>동해~부곡지방도확포장공사소규모환경영향평가용역</t>
    <phoneticPr fontId="3" type="noConversion"/>
  </si>
  <si>
    <t>충청남도건설본부</t>
  </si>
  <si>
    <t>용역중지
(26.06.04)</t>
    <phoneticPr fontId="3" type="noConversion"/>
  </si>
  <si>
    <t xml:space="preserve">제주일주도로우회도로(서귀포여중~삼성여고)건설공사소규모환경영향평가용역 </t>
    <phoneticPr fontId="3" type="noConversion"/>
  </si>
  <si>
    <t>제주특별자치도광역음식물류폐기물자원화시설사후환경영향조사용역(운영시)</t>
  </si>
  <si>
    <t>형산강권역외1개권역하천기본계획수립전략환경영향평가</t>
  </si>
  <si>
    <t>죽장~달산간도로건설공사환경영향평가용역</t>
    <phoneticPr fontId="3" type="noConversion"/>
  </si>
  <si>
    <t>용역중지
(25.08.28)</t>
    <phoneticPr fontId="3" type="noConversion"/>
  </si>
  <si>
    <t>부산항신항송도개발사업환경영향평가용역</t>
    <phoneticPr fontId="3" type="noConversion"/>
  </si>
  <si>
    <t>부산지방해양수산청부산항건설사무소</t>
  </si>
  <si>
    <t>협의완료
(26.07.10)</t>
  </si>
  <si>
    <t>인천로봇랜드조성사업사후환경영향조사(공사시)용역</t>
  </si>
  <si>
    <t>법환항어항정비사업사후환경영향조사용역(운영시)</t>
  </si>
  <si>
    <t>성주3일반산업단지조성사업환경영향평가용역</t>
    <phoneticPr fontId="3" type="noConversion"/>
  </si>
  <si>
    <t>경상북도 성주군</t>
  </si>
  <si>
    <t>용역중지
(26.05.26)</t>
    <phoneticPr fontId="3" type="noConversion"/>
  </si>
  <si>
    <t>나로도항북방파제및파제제축조공사 환경영향평가 용역</t>
  </si>
  <si>
    <t>전라남도</t>
  </si>
  <si>
    <t>용역중지
(26.09.04)</t>
    <phoneticPr fontId="3" type="noConversion"/>
  </si>
  <si>
    <t>화옹지구대단위농업개발사업사후환경영향조사용역</t>
  </si>
  <si>
    <t>한국농어촌공사</t>
  </si>
  <si>
    <t>참여평가자의 업무여유도</t>
    <phoneticPr fontId="3" type="noConversion"/>
  </si>
  <si>
    <t>공고일</t>
    <phoneticPr fontId="3" type="noConversion"/>
  </si>
  <si>
    <t>(중복도 산정 기준일)</t>
    <phoneticPr fontId="3" type="noConversion"/>
  </si>
  <si>
    <t>구분</t>
    <phoneticPr fontId="3" type="noConversion"/>
  </si>
  <si>
    <t>용  역  명</t>
    <phoneticPr fontId="3" type="noConversion"/>
  </si>
  <si>
    <t>사업기간</t>
    <phoneticPr fontId="3" type="noConversion"/>
  </si>
  <si>
    <t>총
계약기간</t>
    <phoneticPr fontId="3" type="noConversion"/>
  </si>
  <si>
    <t>1년이내
잔여기간</t>
    <phoneticPr fontId="3" type="noConversion"/>
  </si>
  <si>
    <t>비고
(협의완료일)</t>
    <phoneticPr fontId="3" type="noConversion"/>
  </si>
  <si>
    <t>점수</t>
    <phoneticPr fontId="3" type="noConversion"/>
  </si>
  <si>
    <t>용역명</t>
    <phoneticPr fontId="3" type="noConversion"/>
  </si>
  <si>
    <t>향후
1년이내
잔여
개월수</t>
    <phoneticPr fontId="3" type="noConversion"/>
  </si>
  <si>
    <t>금액</t>
    <phoneticPr fontId="3" type="noConversion"/>
  </si>
  <si>
    <t>조종요</t>
    <phoneticPr fontId="3" type="noConversion"/>
  </si>
  <si>
    <t>전남
장성군청</t>
  </si>
  <si>
    <t>장성 군관리계획(재정비) 변경 결정에 따른 전략환경영향평가</t>
  </si>
  <si>
    <t>2019.11.15</t>
  </si>
  <si>
    <t>2027.01.31</t>
    <phoneticPr fontId="3" type="noConversion"/>
  </si>
  <si>
    <t>해남군청</t>
  </si>
  <si>
    <t>용역중지
(22.04.05)
3개월이상</t>
  </si>
  <si>
    <t>어불도 연륙교 개설사업 소규모 환경영향평가용역</t>
  </si>
  <si>
    <t>2021.12.07</t>
  </si>
  <si>
    <t>2022.06.04</t>
  </si>
  <si>
    <t>나주시청</t>
  </si>
  <si>
    <t>용역중지(23.10.18) 3개월이상</t>
    <phoneticPr fontId="3" type="noConversion"/>
  </si>
  <si>
    <t>초강력 레이저 연구시설 도시관리계획결정 전략환경영향평가 용역</t>
    <phoneticPr fontId="3" type="noConversion"/>
  </si>
  <si>
    <t>2023.02.27</t>
    <phoneticPr fontId="3" type="noConversion"/>
  </si>
  <si>
    <t>2024.02.26</t>
  </si>
  <si>
    <t>용역중지(23.10.17)3개월이상</t>
    <phoneticPr fontId="3" type="noConversion"/>
  </si>
  <si>
    <t>영산대교 소규모환경영향평가 용역</t>
  </si>
  <si>
    <t>2023.03.06</t>
    <phoneticPr fontId="3" type="noConversion"/>
  </si>
  <si>
    <t>2023.10.31</t>
  </si>
  <si>
    <t>용역중지(25.09.11~)</t>
    <phoneticPr fontId="3" type="noConversion"/>
  </si>
  <si>
    <t>곡성 36홀 파크골프장 조성사업 소규모 환경영향평가 용역</t>
  </si>
  <si>
    <t>2025.08.18</t>
    <phoneticPr fontId="3" type="noConversion"/>
  </si>
  <si>
    <t>2025.10.16</t>
    <phoneticPr fontId="3" type="noConversion"/>
  </si>
  <si>
    <t>여수시</t>
  </si>
  <si>
    <t>용역중지(25.11.18~)</t>
    <phoneticPr fontId="3" type="noConversion"/>
  </si>
  <si>
    <t>여수시 본청사 별관 증축 건립사업 전략환경영향평가 용역</t>
  </si>
  <si>
    <t>2025.09.08</t>
  </si>
  <si>
    <t>2026.03.06</t>
  </si>
  <si>
    <t>신안군</t>
  </si>
  <si>
    <t>신안 해양생태모실길 조성사업 소규모환경영향평가 용역</t>
  </si>
  <si>
    <t>2025.11.24</t>
    <phoneticPr fontId="3" type="noConversion"/>
  </si>
  <si>
    <t>2026.11.23</t>
    <phoneticPr fontId="3" type="noConversion"/>
  </si>
  <si>
    <t>한국농어촌공사 충남지역본부 청양지사</t>
  </si>
  <si>
    <t>용역중지(26.03.06~)</t>
    <phoneticPr fontId="3" type="noConversion"/>
  </si>
  <si>
    <t>청양 임대형 스마트팜 단지조성사업 소규모환경영향평가용역</t>
  </si>
  <si>
    <t>2025.12.08</t>
  </si>
  <si>
    <t>2026.03.07</t>
  </si>
  <si>
    <t>완도군청</t>
  </si>
  <si>
    <t>용역중지(26.02.09~)</t>
    <phoneticPr fontId="3" type="noConversion"/>
  </si>
  <si>
    <t>청산파크골프장 조성사업 소규모 환경영향평가 용역</t>
  </si>
  <si>
    <t>2025.12.09</t>
  </si>
  <si>
    <t>2026.03.08</t>
  </si>
  <si>
    <t>해남 군관리계획(체육시설)결정(변경) 전략 및 소규모환경영향평가 용역</t>
  </si>
  <si>
    <t>2025.12.24</t>
  </si>
  <si>
    <t>2026.12.23</t>
  </si>
  <si>
    <t>나주 송월지구 도시개발사업 사후환경영향조사(운영시) 용역</t>
  </si>
  <si>
    <t>2026.01.22</t>
  </si>
  <si>
    <t>2026.11.30</t>
  </si>
  <si>
    <t>보성군</t>
  </si>
  <si>
    <t>용역중지(26.05.12~)</t>
    <phoneticPr fontId="3" type="noConversion"/>
  </si>
  <si>
    <t>충남형 스마트팜 복합단지 조성사업(청남상장지구) 소규모환경영향평가 용역</t>
  </si>
  <si>
    <t>충청남도 청양군 농업기술센터</t>
  </si>
  <si>
    <t>2026.03.03</t>
  </si>
  <si>
    <t>2026.05.31</t>
  </si>
  <si>
    <t>정남진 편백숲 마중길 조성사업 전략 및 소규모환경평가 용역</t>
  </si>
  <si>
    <t>장흥군</t>
    <phoneticPr fontId="3" type="noConversion"/>
  </si>
  <si>
    <t>2026.03.04</t>
    <phoneticPr fontId="3" type="noConversion"/>
  </si>
  <si>
    <t>2027.02.28</t>
    <phoneticPr fontId="3" type="noConversion"/>
  </si>
  <si>
    <t>용역중지(26.08.04~)</t>
    <phoneticPr fontId="3" type="noConversion"/>
  </si>
  <si>
    <t>금일 해양치유 생활체육공원 조성사업 소규모환경영향평가 용역</t>
  </si>
  <si>
    <t>2026.03.19</t>
  </si>
  <si>
    <t>2026.09.14</t>
  </si>
  <si>
    <t>약산 생활체육공원 조성사업 소규모환경영향평가 용역</t>
  </si>
  <si>
    <t>광양 세풍 일반산업단지 조성사업 사후환경영향조사 용역(총괄, 1차분)</t>
  </si>
  <si>
    <t>광양만권경제자유구역청</t>
  </si>
  <si>
    <t>2026.04.23</t>
  </si>
  <si>
    <t>2027.01.21</t>
    <phoneticPr fontId="3" type="noConversion"/>
  </si>
  <si>
    <t>득량 회룡소하천 소규모환경영향평가 용역</t>
  </si>
  <si>
    <t>2026.09.18</t>
    <phoneticPr fontId="3" type="noConversion"/>
  </si>
  <si>
    <t>2026.12.16</t>
    <phoneticPr fontId="3" type="noConversion"/>
  </si>
  <si>
    <t>* 평가기준에 의한 대상 용역만 기재</t>
    <phoneticPr fontId="3" type="noConversion"/>
  </si>
  <si>
    <t>* 소수점 셋째자리에서 반올림</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</si>
</sst>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176" formatCode="_-* #,##0.00_-;\-* #,##0.00_-;_-* &quot;-&quot;_-;_-@_-"/>
    <numFmt numFmtId="177" formatCode="yy\.mm\.dd"/>
    <numFmt numFmtId="178" formatCode="&quot;  (여유도 산정 기준일 : &quot;yyyy\.mm\.dd&quot;)&quot;"/>
    <numFmt numFmtId="179" formatCode="#,##0_ "/>
    <numFmt numFmtId="180" formatCode="#,##0.00,,"/>
    <numFmt numFmtId="181" formatCode="General&quot;일&quot;"/>
    <numFmt numFmtId="182" formatCode="#,##0&quot;일&quot;"/>
    <numFmt numFmtId="183" formatCode="#,##0,,"/>
    <numFmt numFmtId="184" formatCode="0_);[Red]\(0\)"/>
    <numFmt numFmtId="185" formatCode="#,##0.0_ "/>
    <numFmt numFmtId="186" formatCode="#,##0_ ;[Red]\-#,##0\ "/>
    <numFmt numFmtId="187" formatCode="#,##0.0_);[Red]\(#,##0.0\)"/>
    <numFmt numFmtId="188" formatCode="yyyy/mm/dd;@"/>
    <numFmt numFmtId="189" formatCode="#,##0.00_);[Red]\(#,##0.00\)"/>
  </numFmts>
  <fonts count="33" x14ac:knownFonts="1">
    <font>
      <sz val="11"/>
      <color theme="1"/>
      <name val="맑은 고딕"/>
      <family val="2"/>
      <charset val="129"/>
      <scheme val="minor"/>
    </font>
    <font>
      <sz val="11"/>
      <color theme="1"/>
      <name val="맑은 고딕"/>
      <family val="2"/>
      <charset val="129"/>
      <scheme val="minor"/>
    </font>
    <font>
      <b/>
      <sz val="14"/>
      <color rgb="FF000000"/>
      <name val="휴먼명조"/>
      <charset val="129"/>
    </font>
    <font>
      <sz val="8"/>
      <name val="맑은 고딕"/>
      <family val="2"/>
      <charset val="129"/>
      <scheme val="minor"/>
    </font>
    <font>
      <sz val="11"/>
      <color theme="1"/>
      <name val="휴먼명조"/>
      <charset val="129"/>
    </font>
    <font>
      <sz val="10"/>
      <color rgb="FF000000"/>
      <name val="휴먼명조"/>
      <charset val="129"/>
    </font>
    <font>
      <b/>
      <sz val="15"/>
      <color theme="1"/>
      <name val="굴림"/>
      <family val="3"/>
      <charset val="129"/>
    </font>
    <font>
      <sz val="11"/>
      <name val="돋움"/>
      <family val="3"/>
      <charset val="129"/>
    </font>
    <font>
      <b/>
      <sz val="15"/>
      <name val="굴림"/>
      <family val="3"/>
      <charset val="129"/>
    </font>
    <font>
      <b/>
      <sz val="9"/>
      <name val="굴림"/>
      <family val="3"/>
      <charset val="129"/>
    </font>
    <font>
      <b/>
      <sz val="10"/>
      <name val="굴림"/>
      <family val="3"/>
      <charset val="129"/>
    </font>
    <font>
      <b/>
      <sz val="14"/>
      <color theme="1"/>
      <name val="굴림"/>
      <family val="3"/>
      <charset val="129"/>
    </font>
    <font>
      <b/>
      <sz val="14"/>
      <name val="굴림"/>
      <family val="3"/>
      <charset val="129"/>
    </font>
    <font>
      <sz val="14"/>
      <name val="굴림"/>
      <family val="3"/>
      <charset val="129"/>
    </font>
    <font>
      <b/>
      <sz val="9"/>
      <color theme="1"/>
      <name val="굴림"/>
      <family val="3"/>
      <charset val="129"/>
    </font>
    <font>
      <sz val="8"/>
      <name val="돋움"/>
      <family val="2"/>
      <charset val="129"/>
    </font>
    <font>
      <sz val="9"/>
      <name val="굴림"/>
      <family val="3"/>
      <charset val="129"/>
    </font>
    <font>
      <sz val="9"/>
      <color theme="1"/>
      <name val="굴림"/>
      <family val="3"/>
      <charset val="129"/>
    </font>
    <font>
      <sz val="10"/>
      <name val="굴림"/>
      <family val="3"/>
      <charset val="129"/>
    </font>
    <font>
      <b/>
      <sz val="13"/>
      <color theme="1"/>
      <name val="나눔고딕"/>
      <family val="3"/>
      <charset val="129"/>
    </font>
    <font>
      <sz val="14"/>
      <color theme="1"/>
      <name val="나눔고딕"/>
      <family val="3"/>
      <charset val="129"/>
    </font>
    <font>
      <sz val="11"/>
      <color theme="1"/>
      <name val="나눔고딕"/>
      <family val="3"/>
      <charset val="129"/>
    </font>
    <font>
      <sz val="9"/>
      <color theme="1"/>
      <name val="나눔고딕"/>
      <family val="3"/>
      <charset val="129"/>
    </font>
    <font>
      <sz val="10"/>
      <color rgb="FFC00000"/>
      <name val="나눔고딕"/>
      <family val="3"/>
      <charset val="129"/>
    </font>
    <font>
      <b/>
      <sz val="11"/>
      <color theme="1"/>
      <name val="나눔고딕"/>
      <family val="3"/>
      <charset val="129"/>
    </font>
    <font>
      <b/>
      <sz val="10"/>
      <color theme="1"/>
      <name val="나눔고딕"/>
      <family val="3"/>
      <charset val="129"/>
    </font>
    <font>
      <sz val="10"/>
      <color rgb="FF0070C0"/>
      <name val="나눔고딕"/>
      <family val="3"/>
      <charset val="129"/>
    </font>
    <font>
      <sz val="8"/>
      <color theme="1"/>
      <name val="나눔고딕"/>
      <family val="3"/>
      <charset val="129"/>
    </font>
    <font>
      <sz val="10"/>
      <color theme="1"/>
      <name val="나눔고딕"/>
      <family val="3"/>
      <charset val="129"/>
    </font>
    <font>
      <sz val="10"/>
      <name val="나눔고딕"/>
      <family val="3"/>
      <charset val="129"/>
    </font>
    <font>
      <sz val="9"/>
      <color theme="1"/>
      <name val="휴먼명조"/>
      <family val="3"/>
      <charset val="129"/>
    </font>
    <font>
      <sz val="10"/>
      <color rgb="FFFF0000"/>
      <name val="나눔고딕"/>
      <family val="3"/>
      <charset val="129"/>
    </font>
    <font>
      <sz val="9"/>
      <color rgb="FFFF0000"/>
      <name val="나눔고딕"/>
      <family val="3"/>
      <charset val="129"/>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style="medium">
        <color auto="1"/>
      </bottom>
      <diagonal/>
    </border>
  </borders>
  <cellStyleXfs count="4">
    <xf numFmtId="0" fontId="0" fillId="0" borderId="0">
      <alignment vertical="center"/>
    </xf>
    <xf numFmtId="41" fontId="1" fillId="0" borderId="0" applyFont="0" applyFill="0" applyBorder="0" applyAlignment="0" applyProtection="0">
      <alignment vertical="center"/>
    </xf>
    <xf numFmtId="0" fontId="7" fillId="0" borderId="0"/>
    <xf numFmtId="0" fontId="1" fillId="0" borderId="0">
      <alignment vertical="center"/>
    </xf>
  </cellStyleXfs>
  <cellXfs count="126">
    <xf numFmtId="0" fontId="0" fillId="0" borderId="0" xfId="0">
      <alignment vertical="center"/>
    </xf>
    <xf numFmtId="0" fontId="4" fillId="0" borderId="0" xfId="0" applyFont="1">
      <alignment vertical="center"/>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41" fontId="5" fillId="0" borderId="1" xfId="1" applyFont="1" applyBorder="1" applyAlignment="1">
      <alignment horizontal="center" vertical="center" wrapText="1"/>
    </xf>
    <xf numFmtId="14" fontId="5" fillId="0" borderId="1" xfId="0" applyNumberFormat="1" applyFont="1" applyBorder="1" applyAlignment="1">
      <alignment horizontal="center" vertical="center" wrapText="1"/>
    </xf>
    <xf numFmtId="41" fontId="5" fillId="0" borderId="1" xfId="0" applyNumberFormat="1" applyFont="1" applyBorder="1" applyAlignment="1">
      <alignment horizontal="center" vertical="center" wrapText="1"/>
    </xf>
    <xf numFmtId="14" fontId="5" fillId="0" borderId="1" xfId="1" applyNumberFormat="1" applyFont="1" applyBorder="1" applyAlignment="1">
      <alignment horizontal="center" vertical="center" wrapText="1"/>
    </xf>
    <xf numFmtId="41" fontId="4" fillId="0" borderId="0" xfId="0" applyNumberFormat="1" applyFont="1">
      <alignment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2" fillId="0" borderId="0" xfId="0" applyFont="1" applyAlignment="1">
      <alignment vertical="center"/>
    </xf>
    <xf numFmtId="0" fontId="2" fillId="0" borderId="3" xfId="0" applyFont="1" applyBorder="1" applyAlignment="1">
      <alignment vertical="center"/>
    </xf>
    <xf numFmtId="2" fontId="4" fillId="0" borderId="0" xfId="0" applyNumberFormat="1" applyFont="1">
      <alignment vertical="center"/>
    </xf>
    <xf numFmtId="176" fontId="5" fillId="0" borderId="1" xfId="1" applyNumberFormat="1" applyFont="1" applyBorder="1" applyAlignment="1">
      <alignment horizontal="center" vertical="center" wrapText="1"/>
    </xf>
    <xf numFmtId="49" fontId="6" fillId="0" borderId="0" xfId="0" quotePrefix="1" applyNumberFormat="1" applyFont="1" applyAlignment="1">
      <alignment horizontal="left" vertical="center"/>
    </xf>
    <xf numFmtId="0" fontId="8" fillId="0" borderId="0" xfId="2" applyFont="1" applyAlignment="1">
      <alignment horizontal="center" vertical="center"/>
    </xf>
    <xf numFmtId="177" fontId="8" fillId="0" borderId="0" xfId="2" applyNumberFormat="1" applyFont="1" applyAlignment="1">
      <alignment vertical="center"/>
    </xf>
    <xf numFmtId="0" fontId="8" fillId="0" borderId="0" xfId="2" applyFont="1" applyAlignment="1">
      <alignment horizontal="center" vertical="center" wrapText="1"/>
    </xf>
    <xf numFmtId="0" fontId="9" fillId="0" borderId="0" xfId="2" applyFont="1" applyAlignment="1">
      <alignment horizontal="center" vertical="center" wrapText="1"/>
    </xf>
    <xf numFmtId="0" fontId="10" fillId="0" borderId="0" xfId="2" applyFont="1" applyAlignment="1">
      <alignment vertical="center"/>
    </xf>
    <xf numFmtId="0" fontId="8" fillId="0" borderId="0" xfId="2" applyFont="1" applyAlignment="1">
      <alignment vertical="center"/>
    </xf>
    <xf numFmtId="49" fontId="11" fillId="0" borderId="0" xfId="0" quotePrefix="1" applyNumberFormat="1" applyFont="1" applyAlignment="1">
      <alignment horizontal="left" vertical="center"/>
    </xf>
    <xf numFmtId="0" fontId="12" fillId="0" borderId="0" xfId="2" applyFont="1" applyAlignment="1">
      <alignment horizontal="center" vertical="center"/>
    </xf>
    <xf numFmtId="177" fontId="12" fillId="0" borderId="0" xfId="2" applyNumberFormat="1" applyFont="1" applyAlignment="1">
      <alignment vertical="center"/>
    </xf>
    <xf numFmtId="0" fontId="12" fillId="0" borderId="0" xfId="2" applyFont="1" applyAlignment="1">
      <alignment horizontal="center" vertical="center" wrapText="1"/>
    </xf>
    <xf numFmtId="0" fontId="12" fillId="0" borderId="0" xfId="2" applyFont="1" applyAlignment="1">
      <alignment vertical="center"/>
    </xf>
    <xf numFmtId="179" fontId="13" fillId="0" borderId="0" xfId="3" applyNumberFormat="1" applyFont="1" applyAlignment="1">
      <alignment horizontal="right" vertical="center"/>
    </xf>
    <xf numFmtId="179" fontId="13" fillId="0" borderId="0" xfId="3" applyNumberFormat="1" applyFont="1" applyAlignment="1">
      <alignment horizontal="left" vertical="center" shrinkToFit="1"/>
    </xf>
    <xf numFmtId="0" fontId="13" fillId="0" borderId="0" xfId="3" applyFont="1" applyAlignment="1">
      <alignment horizontal="center" vertical="center" wrapText="1"/>
    </xf>
    <xf numFmtId="0" fontId="13" fillId="0" borderId="0" xfId="3" applyFont="1">
      <alignment vertical="center"/>
    </xf>
    <xf numFmtId="0" fontId="13" fillId="0" borderId="0" xfId="3" applyFont="1" applyAlignment="1">
      <alignment vertical="top"/>
    </xf>
    <xf numFmtId="0" fontId="9" fillId="0" borderId="5" xfId="0" applyFont="1" applyBorder="1" applyAlignment="1">
      <alignment horizontal="center" vertical="center" wrapText="1"/>
    </xf>
    <xf numFmtId="177" fontId="14" fillId="0" borderId="5" xfId="0" applyNumberFormat="1" applyFont="1" applyBorder="1" applyAlignment="1">
      <alignment horizontal="center" vertical="center" wrapText="1"/>
    </xf>
    <xf numFmtId="0" fontId="9" fillId="0" borderId="0" xfId="0" applyFont="1" applyAlignment="1">
      <alignment horizontal="center" vertical="center"/>
    </xf>
    <xf numFmtId="0" fontId="16" fillId="0" borderId="5" xfId="0" applyFont="1" applyBorder="1" applyAlignment="1">
      <alignment horizontal="center" vertical="top" wrapText="1"/>
    </xf>
    <xf numFmtId="0" fontId="16" fillId="0" borderId="5" xfId="0" applyFont="1" applyBorder="1" applyAlignment="1">
      <alignment vertical="top" wrapText="1"/>
    </xf>
    <xf numFmtId="180" fontId="16" fillId="0" borderId="5" xfId="0" applyNumberFormat="1" applyFont="1" applyBorder="1" applyAlignment="1">
      <alignment horizontal="right" vertical="top" wrapText="1"/>
    </xf>
    <xf numFmtId="0" fontId="17" fillId="0" borderId="5" xfId="0" applyFont="1" applyBorder="1" applyAlignment="1">
      <alignment horizontal="center" vertical="top" wrapText="1"/>
    </xf>
    <xf numFmtId="181" fontId="16" fillId="0" borderId="5" xfId="3" applyNumberFormat="1" applyFont="1" applyBorder="1" applyAlignment="1">
      <alignment horizontal="center" vertical="top"/>
    </xf>
    <xf numFmtId="182" fontId="16" fillId="0" borderId="5" xfId="0" applyNumberFormat="1" applyFont="1" applyBorder="1" applyAlignment="1">
      <alignment horizontal="center" vertical="top"/>
    </xf>
    <xf numFmtId="180" fontId="16" fillId="0" borderId="5" xfId="0" applyNumberFormat="1" applyFont="1" applyBorder="1" applyAlignment="1">
      <alignment horizontal="center" vertical="top"/>
    </xf>
    <xf numFmtId="2" fontId="16" fillId="0" borderId="5" xfId="0" applyNumberFormat="1" applyFont="1" applyBorder="1" applyAlignment="1">
      <alignment horizontal="center" vertical="top" wrapText="1"/>
    </xf>
    <xf numFmtId="177" fontId="16" fillId="0" borderId="5" xfId="0" applyNumberFormat="1" applyFont="1" applyBorder="1" applyAlignment="1">
      <alignment horizontal="center" vertical="top" wrapText="1"/>
    </xf>
    <xf numFmtId="177" fontId="16" fillId="0" borderId="5" xfId="0" applyNumberFormat="1" applyFont="1" applyBorder="1" applyAlignment="1">
      <alignment horizontal="center" vertical="top"/>
    </xf>
    <xf numFmtId="3" fontId="16" fillId="0" borderId="5" xfId="0" applyNumberFormat="1" applyFont="1" applyBorder="1" applyAlignment="1">
      <alignment horizontal="right" vertical="top"/>
    </xf>
    <xf numFmtId="0" fontId="16" fillId="0" borderId="0" xfId="0" applyFont="1" applyAlignment="1">
      <alignment vertical="top"/>
    </xf>
    <xf numFmtId="0" fontId="16" fillId="0" borderId="5" xfId="0" quotePrefix="1" applyFont="1" applyBorder="1" applyAlignment="1">
      <alignment vertical="top" wrapText="1"/>
    </xf>
    <xf numFmtId="180" fontId="16" fillId="0" borderId="5" xfId="0" applyNumberFormat="1" applyFont="1" applyBorder="1" applyAlignment="1">
      <alignment horizontal="center" vertical="top" wrapText="1"/>
    </xf>
    <xf numFmtId="0" fontId="16" fillId="0" borderId="0" xfId="0" applyFont="1">
      <alignment vertical="center"/>
    </xf>
    <xf numFmtId="0" fontId="16" fillId="0" borderId="5" xfId="0" applyFont="1" applyBorder="1" applyAlignment="1">
      <alignment horizontal="left" vertical="top" wrapText="1"/>
    </xf>
    <xf numFmtId="2" fontId="16" fillId="0" borderId="5" xfId="0" applyNumberFormat="1" applyFont="1" applyBorder="1" applyAlignment="1">
      <alignment horizontal="center" vertical="top"/>
    </xf>
    <xf numFmtId="0" fontId="16" fillId="0" borderId="5" xfId="0" quotePrefix="1" applyFont="1" applyBorder="1" applyAlignment="1">
      <alignment horizontal="center" vertical="top" wrapText="1"/>
    </xf>
    <xf numFmtId="180" fontId="16" fillId="0" borderId="5" xfId="0" quotePrefix="1" applyNumberFormat="1" applyFont="1" applyBorder="1" applyAlignment="1">
      <alignment horizontal="center" vertical="top" wrapText="1"/>
    </xf>
    <xf numFmtId="183" fontId="9" fillId="0" borderId="5" xfId="0" applyNumberFormat="1" applyFont="1" applyBorder="1" applyAlignment="1">
      <alignment horizontal="center" vertical="center" wrapText="1"/>
    </xf>
    <xf numFmtId="0" fontId="9" fillId="0" borderId="5" xfId="0" applyFont="1" applyBorder="1">
      <alignment vertical="center"/>
    </xf>
    <xf numFmtId="182" fontId="9" fillId="0" borderId="5" xfId="0" applyNumberFormat="1" applyFont="1" applyBorder="1" applyAlignment="1">
      <alignment horizontal="center" vertical="center"/>
    </xf>
    <xf numFmtId="180" fontId="9" fillId="0" borderId="5" xfId="0" applyNumberFormat="1" applyFont="1" applyBorder="1" applyAlignment="1">
      <alignment horizontal="center" vertical="center"/>
    </xf>
    <xf numFmtId="2" fontId="9" fillId="0" borderId="5" xfId="0" applyNumberFormat="1" applyFont="1" applyBorder="1" applyAlignment="1">
      <alignment horizontal="center" vertical="center" wrapText="1"/>
    </xf>
    <xf numFmtId="177" fontId="9" fillId="0" borderId="5" xfId="0" applyNumberFormat="1" applyFont="1" applyBorder="1" applyAlignment="1">
      <alignment horizontal="center" vertical="center" wrapText="1"/>
    </xf>
    <xf numFmtId="177" fontId="9" fillId="0" borderId="5" xfId="0" applyNumberFormat="1" applyFont="1" applyBorder="1" applyAlignment="1">
      <alignment horizontal="center" vertical="center"/>
    </xf>
    <xf numFmtId="3" fontId="9" fillId="0" borderId="5" xfId="0" applyNumberFormat="1" applyFont="1" applyBorder="1" applyAlignment="1">
      <alignment horizontal="right" vertical="center"/>
    </xf>
    <xf numFmtId="0" fontId="9" fillId="0" borderId="0" xfId="0" applyFont="1">
      <alignment vertical="center"/>
    </xf>
    <xf numFmtId="0" fontId="18" fillId="0" borderId="0" xfId="0" applyFont="1">
      <alignment vertical="center"/>
    </xf>
    <xf numFmtId="0" fontId="18" fillId="0" borderId="0" xfId="0" applyFont="1" applyAlignment="1">
      <alignment horizontal="center" vertical="center"/>
    </xf>
    <xf numFmtId="177" fontId="18" fillId="0" borderId="0" xfId="0" applyNumberFormat="1" applyFont="1" applyAlignment="1">
      <alignment horizontal="center" vertical="center"/>
    </xf>
    <xf numFmtId="0" fontId="16" fillId="0" borderId="5" xfId="0" quotePrefix="1" applyFont="1" applyBorder="1" applyAlignment="1">
      <alignment horizontal="left" vertical="top" wrapText="1"/>
    </xf>
    <xf numFmtId="0" fontId="16" fillId="0" borderId="5" xfId="3" applyFont="1" applyBorder="1" applyAlignment="1">
      <alignment horizontal="center" vertical="top"/>
    </xf>
    <xf numFmtId="0" fontId="19" fillId="2" borderId="0" xfId="0" quotePrefix="1" applyFont="1" applyFill="1">
      <alignment vertical="center"/>
    </xf>
    <xf numFmtId="0" fontId="20" fillId="2" borderId="0" xfId="0" applyFont="1" applyFill="1" applyAlignment="1">
      <alignment horizontal="left" vertical="center"/>
    </xf>
    <xf numFmtId="0" fontId="21" fillId="2" borderId="0" xfId="0" applyFont="1" applyFill="1" applyAlignment="1">
      <alignment horizontal="center" vertical="center"/>
    </xf>
    <xf numFmtId="184" fontId="21" fillId="2" borderId="0" xfId="0" applyNumberFormat="1" applyFont="1" applyFill="1">
      <alignment vertical="center"/>
    </xf>
    <xf numFmtId="0" fontId="21" fillId="2" borderId="0" xfId="0" applyFont="1" applyFill="1">
      <alignment vertical="center"/>
    </xf>
    <xf numFmtId="0" fontId="22" fillId="2" borderId="0" xfId="0" applyFont="1" applyFill="1">
      <alignment vertical="center"/>
    </xf>
    <xf numFmtId="179" fontId="22" fillId="2" borderId="0" xfId="0" applyNumberFormat="1" applyFont="1" applyFill="1">
      <alignment vertical="center"/>
    </xf>
    <xf numFmtId="0" fontId="21" fillId="2" borderId="0" xfId="0" applyFont="1" applyFill="1" applyAlignment="1">
      <alignment horizontal="left" vertical="center"/>
    </xf>
    <xf numFmtId="14" fontId="23" fillId="2" borderId="0" xfId="0" applyNumberFormat="1" applyFont="1" applyFill="1" applyAlignment="1">
      <alignment horizontal="center" vertical="center"/>
    </xf>
    <xf numFmtId="14" fontId="21" fillId="2" borderId="0" xfId="0" applyNumberFormat="1" applyFont="1" applyFill="1">
      <alignment vertical="center"/>
    </xf>
    <xf numFmtId="0" fontId="24" fillId="2" borderId="5" xfId="0" applyFont="1" applyFill="1" applyBorder="1" applyAlignment="1">
      <alignment horizontal="center" vertical="center"/>
    </xf>
    <xf numFmtId="0" fontId="24" fillId="2" borderId="5" xfId="0" applyFont="1" applyFill="1" applyBorder="1" applyAlignment="1">
      <alignment horizontal="center" vertical="center" wrapText="1"/>
    </xf>
    <xf numFmtId="0" fontId="25" fillId="2" borderId="5" xfId="0" applyFont="1" applyFill="1" applyBorder="1" applyAlignment="1">
      <alignment horizontal="center" vertical="center"/>
    </xf>
    <xf numFmtId="0" fontId="25" fillId="2" borderId="5" xfId="0" applyFont="1" applyFill="1" applyBorder="1" applyAlignment="1">
      <alignment horizontal="center" vertical="center" wrapText="1"/>
    </xf>
    <xf numFmtId="184" fontId="25" fillId="2" borderId="5" xfId="0" applyNumberFormat="1" applyFont="1" applyFill="1" applyBorder="1" applyAlignment="1">
      <alignment horizontal="distributed" vertical="center" wrapText="1"/>
    </xf>
    <xf numFmtId="184" fontId="25" fillId="2" borderId="5" xfId="0" applyNumberFormat="1" applyFont="1" applyFill="1" applyBorder="1" applyAlignment="1">
      <alignment horizontal="center" vertical="center" wrapText="1"/>
    </xf>
    <xf numFmtId="0" fontId="25" fillId="2" borderId="0" xfId="0" applyFont="1" applyFill="1" applyAlignment="1">
      <alignment horizontal="center" vertical="center"/>
    </xf>
    <xf numFmtId="0" fontId="25" fillId="2" borderId="6" xfId="0" applyFont="1" applyFill="1" applyBorder="1" applyAlignment="1">
      <alignment horizontal="center" vertical="center"/>
    </xf>
    <xf numFmtId="0" fontId="25" fillId="2" borderId="7" xfId="0" applyFont="1" applyFill="1" applyBorder="1" applyAlignment="1">
      <alignment horizontal="center" vertical="center" wrapText="1"/>
    </xf>
    <xf numFmtId="0" fontId="22" fillId="2" borderId="5" xfId="0" applyFont="1" applyFill="1" applyBorder="1" applyAlignment="1">
      <alignment horizontal="center" vertical="center"/>
    </xf>
    <xf numFmtId="179" fontId="22" fillId="2" borderId="5" xfId="0" applyNumberFormat="1" applyFont="1" applyFill="1" applyBorder="1" applyAlignment="1">
      <alignment horizontal="center" vertical="center"/>
    </xf>
    <xf numFmtId="0" fontId="21" fillId="2" borderId="5" xfId="0" applyFont="1" applyFill="1" applyBorder="1" applyAlignment="1">
      <alignment horizontal="center" vertical="center"/>
    </xf>
    <xf numFmtId="0" fontId="21" fillId="2" borderId="5" xfId="0" applyFont="1" applyFill="1" applyBorder="1" applyAlignment="1">
      <alignment horizontal="center" vertical="center" wrapText="1"/>
    </xf>
    <xf numFmtId="0" fontId="26" fillId="2" borderId="5" xfId="0" applyFont="1" applyFill="1" applyBorder="1" applyAlignment="1">
      <alignment vertical="center" wrapText="1"/>
    </xf>
    <xf numFmtId="185" fontId="26" fillId="2" borderId="5" xfId="0" applyNumberFormat="1" applyFont="1" applyFill="1" applyBorder="1" applyAlignment="1">
      <alignment horizontal="center" vertical="center"/>
    </xf>
    <xf numFmtId="179" fontId="26" fillId="2" borderId="5" xfId="0" applyNumberFormat="1" applyFont="1" applyFill="1" applyBorder="1" applyAlignment="1">
      <alignment horizontal="center" vertical="center" wrapText="1"/>
    </xf>
    <xf numFmtId="186" fontId="26" fillId="2" borderId="5" xfId="0" applyNumberFormat="1" applyFont="1" applyFill="1" applyBorder="1">
      <alignment vertical="center"/>
    </xf>
    <xf numFmtId="187" fontId="26" fillId="2" borderId="5" xfId="0" applyNumberFormat="1" applyFont="1" applyFill="1" applyBorder="1">
      <alignment vertical="center"/>
    </xf>
    <xf numFmtId="0" fontId="27" fillId="2" borderId="5" xfId="0" applyFont="1" applyFill="1" applyBorder="1">
      <alignment vertical="center"/>
    </xf>
    <xf numFmtId="179" fontId="28" fillId="2" borderId="0" xfId="0" applyNumberFormat="1" applyFont="1" applyFill="1">
      <alignment vertical="center"/>
    </xf>
    <xf numFmtId="188" fontId="29" fillId="2" borderId="5" xfId="0" applyNumberFormat="1" applyFont="1" applyFill="1" applyBorder="1" applyAlignment="1">
      <alignment horizontal="center" vertical="center" wrapText="1"/>
    </xf>
    <xf numFmtId="189" fontId="26" fillId="2" borderId="5" xfId="0" applyNumberFormat="1" applyFont="1" applyFill="1" applyBorder="1">
      <alignment vertical="center"/>
    </xf>
    <xf numFmtId="14" fontId="26" fillId="2" borderId="5" xfId="0" applyNumberFormat="1" applyFont="1" applyFill="1" applyBorder="1" applyAlignment="1">
      <alignment vertical="center" wrapText="1"/>
    </xf>
    <xf numFmtId="184" fontId="26" fillId="2" borderId="5" xfId="0" applyNumberFormat="1" applyFont="1" applyFill="1" applyBorder="1">
      <alignment vertical="center"/>
    </xf>
    <xf numFmtId="14" fontId="30" fillId="2" borderId="5" xfId="0" applyNumberFormat="1" applyFont="1" applyFill="1" applyBorder="1" applyAlignment="1">
      <alignment horizontal="center" vertical="center" wrapText="1"/>
    </xf>
    <xf numFmtId="179" fontId="22" fillId="2" borderId="5" xfId="0" applyNumberFormat="1" applyFont="1" applyFill="1" applyBorder="1">
      <alignment vertical="center"/>
    </xf>
    <xf numFmtId="187" fontId="26" fillId="2" borderId="5" xfId="0" applyNumberFormat="1" applyFont="1" applyFill="1" applyBorder="1" applyAlignment="1">
      <alignment horizontal="center" vertical="center"/>
    </xf>
    <xf numFmtId="0" fontId="28" fillId="2" borderId="0" xfId="0" applyFont="1" applyFill="1">
      <alignment vertical="center"/>
    </xf>
    <xf numFmtId="189" fontId="26" fillId="2" borderId="5" xfId="0" applyNumberFormat="1" applyFont="1" applyFill="1" applyBorder="1" applyAlignment="1">
      <alignment horizontal="center" vertical="center"/>
    </xf>
    <xf numFmtId="0" fontId="27" fillId="2" borderId="5" xfId="0" applyFont="1" applyFill="1" applyBorder="1" applyAlignment="1">
      <alignment vertical="center" wrapText="1"/>
    </xf>
    <xf numFmtId="187" fontId="26" fillId="2" borderId="5" xfId="0" applyNumberFormat="1" applyFont="1" applyFill="1" applyBorder="1" applyAlignment="1">
      <alignment horizontal="right" vertical="center"/>
    </xf>
    <xf numFmtId="14" fontId="26" fillId="2" borderId="5" xfId="0" applyNumberFormat="1" applyFont="1" applyFill="1" applyBorder="1">
      <alignment vertical="center"/>
    </xf>
    <xf numFmtId="14" fontId="31" fillId="2" borderId="5" xfId="0" applyNumberFormat="1" applyFont="1" applyFill="1" applyBorder="1">
      <alignment vertical="center"/>
    </xf>
    <xf numFmtId="179" fontId="32" fillId="2" borderId="5" xfId="0" applyNumberFormat="1" applyFont="1" applyFill="1" applyBorder="1">
      <alignment vertical="center"/>
    </xf>
    <xf numFmtId="179" fontId="28" fillId="2" borderId="5" xfId="0" applyNumberFormat="1" applyFont="1" applyFill="1" applyBorder="1" applyAlignment="1">
      <alignment horizontal="center" vertical="center"/>
    </xf>
    <xf numFmtId="184" fontId="28" fillId="2" borderId="5" xfId="0" applyNumberFormat="1" applyFont="1" applyFill="1" applyBorder="1">
      <alignment vertical="center"/>
    </xf>
    <xf numFmtId="189" fontId="25" fillId="2" borderId="5" xfId="0" applyNumberFormat="1" applyFont="1" applyFill="1" applyBorder="1" applyAlignment="1">
      <alignment horizontal="right" vertical="center"/>
    </xf>
    <xf numFmtId="14" fontId="28" fillId="2" borderId="5" xfId="0" applyNumberFormat="1" applyFont="1" applyFill="1" applyBorder="1">
      <alignment vertical="center"/>
    </xf>
    <xf numFmtId="14" fontId="28" fillId="2" borderId="11" xfId="0" applyNumberFormat="1" applyFont="1" applyFill="1" applyBorder="1">
      <alignment vertical="center"/>
    </xf>
    <xf numFmtId="184" fontId="28" fillId="2" borderId="11" xfId="0" applyNumberFormat="1" applyFont="1" applyFill="1" applyBorder="1">
      <alignment vertical="center"/>
    </xf>
    <xf numFmtId="179" fontId="28" fillId="2" borderId="0" xfId="0" applyNumberFormat="1" applyFont="1" applyFill="1" applyAlignment="1">
      <alignment horizontal="center" vertical="center"/>
    </xf>
    <xf numFmtId="184" fontId="28" fillId="2" borderId="0" xfId="0" applyNumberFormat="1" applyFont="1" applyFill="1">
      <alignment vertical="center"/>
    </xf>
    <xf numFmtId="179" fontId="21" fillId="2" borderId="0" xfId="0" applyNumberFormat="1" applyFont="1" applyFill="1" applyAlignment="1">
      <alignment horizontal="center" vertical="center"/>
    </xf>
    <xf numFmtId="178" fontId="12" fillId="0" borderId="4" xfId="3" applyNumberFormat="1" applyFont="1" applyBorder="1" applyAlignment="1">
      <alignment horizontal="left" vertical="center"/>
    </xf>
    <xf numFmtId="0" fontId="21" fillId="2" borderId="8"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10" xfId="0" applyFont="1" applyFill="1" applyBorder="1" applyAlignment="1">
      <alignment horizontal="center" vertical="center" wrapText="1"/>
    </xf>
  </cellXfs>
  <cellStyles count="4">
    <cellStyle name="쉼표 [0]" xfId="1" builtinId="6"/>
    <cellStyle name="표준" xfId="0" builtinId="0"/>
    <cellStyle name="표준 2" xfId="2" xr:uid="{6EDB2E0B-FF10-4D45-B9CD-A9C33A14DC74}"/>
    <cellStyle name="표준 5" xfId="3" xr:uid="{23FCAB50-EC40-4EF7-A502-59E44E27AA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51221;&#49345;&#44508;\&#50577;&#54217;\ok\&#45824;&#44396;-&#45824;&#46041;\&#44396;&#51312;&#44228;&#49328;&#49436;\&#52280;&#51312;\&#54364;&#51648;&#48143;&#49444;&#44228;&#55120;&#47492;&#46020;\&#46972;&#47704;&#44368;&#48143;&#48149;&#49828;&#44368;\PI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51221;&#49345;&#44508;\&#50577;&#54217;\ok\&#45824;&#44396;-&#45824;&#46041;\&#44396;&#51312;&#44228;&#49328;&#49436;\&#52572;&#51333;\&#44368;&#45824;\77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01%20&#46020;&#52397;&#51060;&#51204;&#49888;&#46020;&#49884;&#44060;&#48156;&#49324;&#50629;\03%20&#44277;&#51221;&#48324;%20&#44288;&#47532;\01%20&#54872;&#44221;&#44592;&#52488;&#49884;&#49444;\05%20&#54872;&#44221;&#50640;&#45320;&#51648;&#51333;&#54633;&#53440;&#50868;\03%20&#50857;&#50669;&#48156;&#51452;\05%20PQ&#54217;&#44032;\&#54217;&#44032;\project\&#50689;&#50629;&#44288;&#47144;\&#49836;&#47084;&#51648;\&#52397;&#51452;&#49836;&#47084;&#51648;\&#49892;&#44277;&#44256;\&#52397;&#51452;&#49836;&#47084;&#51648;-&#52292;&#51216;&#5436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2572;&#49548;&#54788;\&#44288;&#47532;&#48512;\Users\03119.SEOYEONG\AppData\Local\Microsoft\Windows\Temporary%20Internet%20Files\Content.IE5\BT2J69L6\(EXCEL&#51089;&#49457;&#50577;&#49885;)&#50689;&#54693;&#54217;&#44032;&#48516;&#50556;&#50857;&#50669;&#49324;&#50629;&#49688;&#54665;&#45733;&#47141;&#54217;&#44032;&#51648;&#52840;&#44060;&#51221;(&#54872;&#44221;&#48516;&#50556;)_&#44221;&#47141;&#49328;&#51221;&#49688;&#51221;&#4837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44608;&#54812;&#47536;\01.%20&#49324;&#50629;&#49688;&#54665;&#45733;&#47141;&#54217;&#44032;&#49436;\&#45936;&#51060;&#53552;&#48373;&#44396;\&#54028;&#54000;&#49496;D\PQ\&#53664;&#51648;&#51452;&#53469;&#44277;&#49324;\&#50689;&#54693;&#54217;&#44032;\&#44397;&#51228;&#44284;&#54617;&#48708;&#51648;&#45768;&#49828;&#49324;&#54980;&#54872;&#44221;(16.05.09)\&#44397;&#51228;&#44284;&#54617;&#48708;&#51592;&#45768;&#49828;&#48296;&#53944;&#49324;&#54980;&#54872;&#44221;_(&#51452;)&#44221;&#46041;&#50644;&#51648;&#45768;&#50612;&#4755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45936;&#51060;&#53552;&#48373;&#44396;\&#54028;&#54000;&#49496;D\PQ\&#53664;&#51648;&#51452;&#53469;&#44277;&#49324;\&#50689;&#54693;&#54217;&#44032;\&#44397;&#51228;&#44284;&#54617;&#48708;&#51648;&#45768;&#49828;&#49324;&#54980;&#54872;&#44221;(16.05.09)\&#44397;&#51228;&#44284;&#54617;&#48708;&#51592;&#45768;&#49828;&#48296;&#53944;&#49324;&#54980;&#54872;&#44221;_(&#51452;)&#44221;&#46041;&#50644;&#51648;&#45768;&#50612;&#4755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03119.SEOYEONG\AppData\Local\Microsoft\Windows\Temporary%20Internet%20Files\Content.IE5\BT2J69L6\(EXCEL&#51089;&#49457;&#50577;&#49885;)&#50689;&#54693;&#54217;&#44032;&#48516;&#50556;&#50857;&#50669;&#49324;&#50629;&#49688;&#54665;&#45733;&#47141;&#54217;&#44032;&#51648;&#52840;&#44060;&#51221;(&#54872;&#44221;&#48516;&#50556;)_&#44221;&#47141;&#49328;&#51221;&#49688;&#51221;&#4837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45936;&#51060;&#53552;&#48373;&#44396;\&#54028;&#54000;&#49496;D\PQ\&#53664;&#51648;&#51452;&#53469;&#44277;&#49324;\&#50689;&#54693;&#54217;&#44032;\&#44397;&#51228;&#44284;&#54617;&#48708;&#51648;&#45768;&#49828;&#49324;&#54980;&#54872;&#44221;(16.05.09)\&#44397;&#51228;&#44284;&#54617;&#48708;&#51592;&#45768;&#49828;&#48296;&#53944;&#49324;&#54980;&#54872;&#44221;_(&#51452;)&#44221;&#46041;&#50644;&#51648;&#45768;&#50612;&#4755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45936;&#51060;&#53552;&#48373;&#44396;/&#54028;&#54000;&#49496;D/PQ/&#53664;&#51648;&#51452;&#53469;&#44277;&#49324;/&#50689;&#54693;&#54217;&#44032;/&#44397;&#51228;&#44284;&#54617;&#48708;&#51648;&#45768;&#49828;&#49324;&#54980;&#54872;&#44221;(16.05.09)/&#44397;&#51228;&#44284;&#54617;&#48708;&#51592;&#45768;&#49828;&#48296;&#53944;&#49324;&#54980;&#54872;&#44221;_(&#51452;)&#44221;&#46041;&#50644;&#51648;&#45768;&#50612;&#4755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설계조건 "/>
      <sheetName val="PILE "/>
      <sheetName val="6PILE  (돌출)"/>
      <sheetName val="96보완계획7.12"/>
      <sheetName val="하천제원"/>
      <sheetName val="내역서 "/>
      <sheetName val="PILE"/>
      <sheetName val="노임단가"/>
      <sheetName val="입력DATA1"/>
      <sheetName val="제4호(사업수행능력 참여현황)"/>
      <sheetName val="지주토목내역서"/>
      <sheetName val="직접인건비호표(항목60%)"/>
      <sheetName val="직접경비호표"/>
      <sheetName val="#REF"/>
      <sheetName val="정부노임"/>
      <sheetName val="EP0618"/>
      <sheetName val="주식"/>
      <sheetName val="(C)원내역"/>
      <sheetName val="품셈TABLE"/>
      <sheetName val="배수통관(좌)"/>
      <sheetName val="DATE"/>
      <sheetName val="일위대가목록(2)"/>
      <sheetName val="자재조서"/>
      <sheetName val="하조서"/>
      <sheetName val="공사요율"/>
      <sheetName val="내역서"/>
      <sheetName val="1. 설계조건 2.단면가정 3. 하중계산"/>
      <sheetName val="DATA 입력란"/>
      <sheetName val="설계예산2"/>
      <sheetName val="직접경비"/>
      <sheetName val="직접인건비"/>
      <sheetName val="1_설계조건_"/>
      <sheetName val="PILE_"/>
      <sheetName val="6PILE__(돌출)"/>
      <sheetName val="공사비"/>
      <sheetName val="적용기준"/>
      <sheetName val="토사(PE)"/>
      <sheetName val="1.설계기준"/>
      <sheetName val="총괄내역서"/>
      <sheetName val="제출내역 (2)"/>
      <sheetName val="공사비예산서"/>
      <sheetName val="5.정산서"/>
      <sheetName val="입찰안"/>
      <sheetName val="각종양식"/>
      <sheetName val="교각계산"/>
      <sheetName val="ITEM"/>
      <sheetName val="SG"/>
      <sheetName val="단가"/>
      <sheetName val="Sheet1"/>
      <sheetName val="가정급수관"/>
      <sheetName val="갑지(추정)"/>
      <sheetName val="설계조건"/>
      <sheetName val="의왕"/>
      <sheetName val="sw1"/>
      <sheetName val="보차도경계석"/>
      <sheetName val="입력창"/>
      <sheetName val="Sheet1 (2)"/>
      <sheetName val="실행철강하도"/>
      <sheetName val="노임단가명세표"/>
      <sheetName val="집계표"/>
      <sheetName val="본서하반기"/>
      <sheetName val="하반기(지구대)"/>
      <sheetName val="장비경비"/>
      <sheetName val="갑지"/>
      <sheetName val="청계천(좌)내역"/>
      <sheetName val="군자교"/>
      <sheetName val="수량산출"/>
      <sheetName val="8.PILE  (돌출)"/>
      <sheetName val="우배수"/>
      <sheetName val="기계경비"/>
      <sheetName val="날개벽(시점좌측)"/>
      <sheetName val="정렬"/>
      <sheetName val="조명시설"/>
      <sheetName val="종배수관(신)"/>
      <sheetName val="적용단위길이"/>
      <sheetName val="자료입력"/>
      <sheetName val="종배수관면벽신"/>
      <sheetName val="입출재고현황 (2)"/>
      <sheetName val="단위수량"/>
      <sheetName val="중사"/>
      <sheetName val="FAB별"/>
      <sheetName val="인부노임"/>
      <sheetName val="1.설계조건"/>
      <sheetName val="노무비"/>
      <sheetName val="U-TYPE(1)"/>
      <sheetName val="바닥판"/>
      <sheetName val="BOX단위철근"/>
      <sheetName val="광주운남을"/>
      <sheetName val="I一般比"/>
      <sheetName val="단가적용기준"/>
      <sheetName val="견적"/>
      <sheetName val="포장공(집계)"/>
      <sheetName val="BID"/>
      <sheetName val="간접경상비"/>
      <sheetName val="직노"/>
      <sheetName val="일반수량"/>
      <sheetName val="집계"/>
      <sheetName val="포장공사"/>
      <sheetName val="준설량산정표"/>
      <sheetName val="토목내역서"/>
      <sheetName val="수량명세서"/>
      <sheetName val="지수"/>
      <sheetName val="200"/>
      <sheetName val="백암비스타내역"/>
      <sheetName val="수로단위수량"/>
      <sheetName val="포장물량집계"/>
      <sheetName val="DATA"/>
      <sheetName val="토공사"/>
      <sheetName val="표지"/>
      <sheetName val="맨홀수량산출"/>
      <sheetName val="설계예산서"/>
      <sheetName val="용수로단위수량"/>
      <sheetName val="시중노임단가"/>
      <sheetName val="도급"/>
      <sheetName val="물가시세"/>
      <sheetName val="_________ok___________________2"/>
      <sheetName val="일위대가"/>
      <sheetName val="기초"/>
      <sheetName val="98수문일위"/>
      <sheetName val="도면출력"/>
      <sheetName val="사다리"/>
      <sheetName val="시행후면적"/>
      <sheetName val="수지예산"/>
      <sheetName val="금액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77"/>
      <sheetName val="#REF"/>
      <sheetName val="6PILE  (돌출)"/>
      <sheetName val="수자재단위당"/>
      <sheetName val="단가 및 재료비"/>
      <sheetName val="단가산출1"/>
      <sheetName val="DATE"/>
      <sheetName val="종배수관"/>
      <sheetName val="단가산출"/>
      <sheetName val="자재"/>
      <sheetName val="수량집계"/>
      <sheetName val="마산방향"/>
      <sheetName val="진주방향"/>
      <sheetName val="1.설계조건"/>
      <sheetName val="노임"/>
      <sheetName val="일위대가표"/>
      <sheetName val="단가비교표_공통1"/>
      <sheetName val="대창(장성)"/>
      <sheetName val="대창(함평)-창열"/>
      <sheetName val="내역서"/>
      <sheetName val="내역표지"/>
      <sheetName val="현장조사"/>
      <sheetName val="Sheet1"/>
      <sheetName val="날개벽수량표"/>
      <sheetName val="입찰안"/>
      <sheetName val="물집"/>
      <sheetName val="지구단위계획"/>
      <sheetName val="6PILE__(돌출)"/>
      <sheetName val="차액보증"/>
      <sheetName val="품셈TABLE"/>
      <sheetName val="총괄표"/>
      <sheetName val="맨홀수량"/>
      <sheetName val="기둥(원형)"/>
      <sheetName val="단위수량"/>
      <sheetName val="MFAB"/>
      <sheetName val="MFRT"/>
      <sheetName val="MPKG"/>
      <sheetName val="MPRD"/>
      <sheetName val="단가"/>
      <sheetName val="터널조도"/>
      <sheetName val="수안보-MBR1"/>
      <sheetName val="총집계표"/>
      <sheetName val="맨홀수량산출"/>
      <sheetName val="말뚝지지력산정"/>
      <sheetName val="원형맨홀수량"/>
      <sheetName val="방음벽기초(H=4m)"/>
      <sheetName val="터파기및재료"/>
      <sheetName val="단면가정"/>
      <sheetName val="집계표"/>
      <sheetName val="상-교대(A1-A2)"/>
      <sheetName val="3BL공동구 수량"/>
      <sheetName val="8.PILE  (돌출)"/>
      <sheetName val="단가(1)"/>
      <sheetName val="인건-측정"/>
      <sheetName val="실행철강하도"/>
      <sheetName val="동원(3)"/>
      <sheetName val="예정(3)"/>
      <sheetName val="흙쌓기도수로설치현황(1)"/>
      <sheetName val="보성조서"/>
      <sheetName val="5지구단위"/>
      <sheetName val="BID"/>
      <sheetName val="이토변실(A3-LINE)"/>
      <sheetName val="변경후-SHEET"/>
      <sheetName val="우배수"/>
      <sheetName val="삼보지질"/>
      <sheetName val="ABUT수량-A1"/>
      <sheetName val="DATA"/>
      <sheetName val="일위대가"/>
      <sheetName val="바닥판"/>
      <sheetName val="입력DATA"/>
      <sheetName val="노임단가"/>
      <sheetName val="조도계산서 (도서)"/>
      <sheetName val="1.3.1절점좌표"/>
      <sheetName val="1.1설계기준"/>
      <sheetName val="5.모델링"/>
      <sheetName val="일위"/>
      <sheetName val="9GNG운반"/>
      <sheetName val="4.말뚝설계"/>
      <sheetName val="계산식"/>
      <sheetName val="1호맨홀수량산출"/>
      <sheetName val="인구밀도산정"/>
      <sheetName val="1호철근량"/>
      <sheetName val="수직구(H-pile)"/>
      <sheetName val="가시설(TYPE-A)"/>
      <sheetName val="1-1평균터파기고(1)"/>
      <sheetName val="조건표"/>
      <sheetName val="토목주소"/>
      <sheetName val="프랜트면허"/>
      <sheetName val="1호맨홀가감수량"/>
      <sheetName val="일반수량총괄집계"/>
      <sheetName val="眞비상(진주)"/>
      <sheetName val="내역(중앙)"/>
      <sheetName val="수량산출"/>
      <sheetName val="내역"/>
      <sheetName val="토목2"/>
      <sheetName val="설계"/>
      <sheetName val="CALCULATION"/>
      <sheetName val="Sheet17"/>
      <sheetName val="3지구단위"/>
      <sheetName val="우각부보강"/>
      <sheetName val="설비"/>
      <sheetName val="70%"/>
      <sheetName val="sheets"/>
      <sheetName val="가정급수관"/>
      <sheetName val="상수도토공집계표"/>
      <sheetName val="교각계산"/>
      <sheetName val="TYPE-1"/>
      <sheetName val="산출근거"/>
      <sheetName val="일위목록"/>
      <sheetName val="신호등일위대가"/>
      <sheetName val="COPING"/>
      <sheetName val="NOMUBI"/>
      <sheetName val="교각1"/>
      <sheetName val="변화치수"/>
      <sheetName val="TYPE-A"/>
      <sheetName val="설계기준"/>
      <sheetName val="sw1"/>
      <sheetName val="횡배수관집현황(2공구)"/>
      <sheetName val="1~69"/>
      <sheetName val="JUCKEYK"/>
      <sheetName val="단면치수"/>
      <sheetName val="조명시설"/>
      <sheetName val="Y-WORK"/>
      <sheetName val="맨홀수량집계"/>
      <sheetName val="산출내역서집계표"/>
      <sheetName val="입찰보고"/>
      <sheetName val="물질수지-음식물  "/>
      <sheetName val="WIND"/>
      <sheetName val="FAB별"/>
      <sheetName val="최종보고1"/>
      <sheetName val="용소리교"/>
      <sheetName val="교통표지판수량집계표"/>
      <sheetName val="설 계"/>
      <sheetName val="평균터파기고(1-2,ASP)"/>
      <sheetName val="배수통관(좌)"/>
      <sheetName val="쌍송교"/>
      <sheetName val="시중노임단가"/>
      <sheetName val="capbeam(1)"/>
      <sheetName val="플랜트 설치"/>
      <sheetName val="교통대책내역"/>
      <sheetName val="MOTOR"/>
      <sheetName val="수리계산(2021)"/>
      <sheetName val="노무비"/>
      <sheetName val="4.2유효폭의 계산"/>
      <sheetName val="기계경비"/>
      <sheetName val="1차3회-개소별명세서-빨간색-인쇄용(21873)"/>
      <sheetName val="인상효1"/>
      <sheetName val="99 조정금액"/>
      <sheetName val="일위대가(계측기설치)"/>
      <sheetName val="맨홀토공"/>
      <sheetName val="수량총괄"/>
      <sheetName val="총괄"/>
      <sheetName val="소요자재"/>
      <sheetName val="주요자재총"/>
      <sheetName val="주요자재"/>
      <sheetName val="축제공총괄표"/>
      <sheetName val="축제공집계표"/>
      <sheetName val="토적표(우)"/>
      <sheetName val="호안총괄"/>
      <sheetName val="호안집계"/>
      <sheetName val="통관총괄표"/>
      <sheetName val="통관집계"/>
      <sheetName val="배수통관(우)"/>
      <sheetName val="배수문총괄표 산출근거"/>
      <sheetName val="부체집"/>
      <sheetName val="부체토공(좌안)"/>
      <sheetName val="부체토공(2공구)"/>
      <sheetName val="부체콘크리트(1공구)"/>
      <sheetName val="부체콘크리트(2공구)"/>
      <sheetName val="콘크리트깨기"/>
      <sheetName val="철근수량집계표"/>
      <sheetName val="콘크리트수량집계표"/>
      <sheetName val="PILE 및 두부정리 집계표"/>
      <sheetName val="사급자재수량집계표"/>
      <sheetName val="흄관집계표"/>
      <sheetName val="장비운반소요대수"/>
      <sheetName val="토취장토적표"/>
      <sheetName val="토공1차"/>
      <sheetName val="내역서 (2)"/>
      <sheetName val="대운산출"/>
      <sheetName val="기기리스트"/>
      <sheetName val="집계표(육상)"/>
      <sheetName val="연결임시"/>
      <sheetName val="수량인공"/>
      <sheetName val="수토공단위당"/>
      <sheetName val="SLAB&quot;1&quot;"/>
      <sheetName val="주차구획선수량"/>
      <sheetName val="식재가격"/>
      <sheetName val="식재총괄"/>
      <sheetName val="기초계산(Pmax)"/>
      <sheetName val="계산서(곡선부)"/>
      <sheetName val="-치수표(곡선부)"/>
      <sheetName val="input"/>
      <sheetName val="화산경계"/>
      <sheetName val="SORCE1"/>
      <sheetName val="관급자재"/>
      <sheetName val="1호토공"/>
      <sheetName val="과천MAIN"/>
      <sheetName val="수문일1"/>
      <sheetName val="JUCK"/>
      <sheetName val="대비"/>
      <sheetName val="Sheet1 (2)"/>
      <sheetName val="수목단가"/>
      <sheetName val="라.공사비"/>
      <sheetName val="다.도서인쇄비"/>
      <sheetName val="정렬"/>
      <sheetName val="내역서01"/>
      <sheetName val="6공구(당초)"/>
      <sheetName val="작업설단가"/>
      <sheetName val="J直材4"/>
      <sheetName val="식재수량표"/>
      <sheetName val="2002하반기노임기준"/>
      <sheetName val="대로근거"/>
      <sheetName val="중로근거"/>
      <sheetName val="부하계산서"/>
      <sheetName val="XL4Poppy"/>
      <sheetName val="자재비"/>
      <sheetName val="토사(PE)"/>
      <sheetName val="보차도경계석"/>
      <sheetName val="토공"/>
      <sheetName val="물가시세"/>
      <sheetName val="J형측구단위수량"/>
      <sheetName val="wall"/>
      <sheetName val="집수정"/>
      <sheetName val="가도공"/>
      <sheetName val="guard(mac)"/>
      <sheetName val="N賃率-職"/>
      <sheetName val="원형1호맨홀토공수량"/>
      <sheetName val="4.교통시설공"/>
      <sheetName val="진상-금이"/>
      <sheetName val="1 설계 기준"/>
      <sheetName val="일위대가목록"/>
      <sheetName val="투찰"/>
      <sheetName val="지수"/>
      <sheetName val="1.설계기준"/>
      <sheetName val="8-3기계경비"/>
      <sheetName val="01AC"/>
      <sheetName val="L_RPTA05_목록"/>
      <sheetName val="인수공규격"/>
      <sheetName val="일위대가(가설)"/>
      <sheetName val="설계예산서"/>
      <sheetName val="입력창"/>
      <sheetName val="설계내역서"/>
      <sheetName val="7.산출집계"/>
      <sheetName val="3.단가산출서"/>
      <sheetName val="4.일위산출"/>
      <sheetName val="9.자재단가"/>
      <sheetName val="단위중량"/>
      <sheetName val="4차원가계산서"/>
      <sheetName val="설계조건"/>
      <sheetName val="안정계산"/>
      <sheetName val="단면검토"/>
      <sheetName val="참조자료"/>
      <sheetName val="단위수량(출력X)"/>
      <sheetName val="POOM_MOTO"/>
      <sheetName val="식생블럭단위수량"/>
      <sheetName val="상촌2교-일반수량집계"/>
      <sheetName val="표지"/>
      <sheetName val="1-1"/>
      <sheetName val="FC-101"/>
      <sheetName val="사업비"/>
      <sheetName val="조성원가DATA"/>
      <sheetName val="건축"/>
      <sheetName val="PLCAL"/>
      <sheetName val="Total"/>
      <sheetName val="전체내역 (2)"/>
      <sheetName val="1SPAN"/>
      <sheetName val="공통가설"/>
      <sheetName val="본부장"/>
      <sheetName val="확약서"/>
      <sheetName val="Sheet3"/>
      <sheetName val="토목"/>
      <sheetName val="옥외"/>
      <sheetName val="공통(20-91)"/>
      <sheetName val="전차선로 물량표"/>
      <sheetName val="한강운반비"/>
      <sheetName val="사용성검토"/>
      <sheetName val="45,46"/>
      <sheetName val="2호맨홀공제수량"/>
      <sheetName val="A LINE"/>
      <sheetName val="용집"/>
      <sheetName val="FOOTING단면력"/>
      <sheetName val="ⴭⴭⴭⴭ"/>
      <sheetName val="SCH"/>
      <sheetName val="준검 내역서"/>
      <sheetName val="인원투입계획"/>
      <sheetName val="조정설계비2"/>
      <sheetName val="간접"/>
      <sheetName val="갑지(추정)"/>
      <sheetName val="PI"/>
      <sheetName val="정부노임단가"/>
      <sheetName val="제6호"/>
      <sheetName val="평3"/>
      <sheetName val="기초자료"/>
      <sheetName val="3. 지하차도 물량 집계표"/>
      <sheetName val="전력구구조물산근"/>
      <sheetName val="토공 total"/>
      <sheetName val="집계"/>
      <sheetName val="건축내역"/>
      <sheetName val="건축원가계산서"/>
      <sheetName val="미드수량"/>
      <sheetName val="배수내역 (2)"/>
      <sheetName val="포장공(집계)"/>
      <sheetName val="공사개요"/>
      <sheetName val="수량산출서(당초)"/>
      <sheetName val="내역(창신)"/>
      <sheetName val="T13(P68~72,78)"/>
      <sheetName val="가시설수량"/>
      <sheetName val="Macro1"/>
      <sheetName val="보도경계블럭"/>
      <sheetName val="106C0300"/>
      <sheetName val="목차"/>
      <sheetName val="경비_원본"/>
      <sheetName val="노임목록"/>
      <sheetName val="자재목록"/>
      <sheetName val="중기목록"/>
      <sheetName val="소업1교"/>
      <sheetName val="통합"/>
      <sheetName val="tggwan(mac)"/>
      <sheetName val="지급자재"/>
      <sheetName val="빗물받이(910-510-410)"/>
      <sheetName val="견적대비"/>
      <sheetName val="농로수량집계"/>
      <sheetName val="농로토공집계"/>
      <sheetName val="직접인건비"/>
      <sheetName val="공사비내역서"/>
      <sheetName val="D=700"/>
      <sheetName val="목록"/>
      <sheetName val="산출내역서"/>
      <sheetName val="일반부표"/>
      <sheetName val="시설물일위"/>
      <sheetName val="광양방향"/>
      <sheetName val="원가"/>
      <sheetName val="수량집계표"/>
      <sheetName val="토적표"/>
      <sheetName val="근로자자료입력"/>
      <sheetName val="참고자료"/>
      <sheetName val="L형옹벽단위수량(35)"/>
      <sheetName val="단면 (2)"/>
      <sheetName val="Oper Amount"/>
      <sheetName val="구조물토적"/>
      <sheetName val="토목공사일반"/>
      <sheetName val="갑지"/>
      <sheetName val="교통처리우회도로"/>
      <sheetName val="다이꾸"/>
      <sheetName val="설계명세"/>
      <sheetName val="직공비"/>
      <sheetName val="현금예금"/>
      <sheetName val="총괄집계 "/>
      <sheetName val="배수내역"/>
      <sheetName val="이름정의"/>
      <sheetName val=" 견적서"/>
      <sheetName val="1_설계조건"/>
      <sheetName val="1_3_1절점좌표"/>
      <sheetName val="1_1설계기준"/>
      <sheetName val="4_말뚝설계"/>
      <sheetName val="5_모델링"/>
      <sheetName val="조도계산서_(도서)"/>
      <sheetName val="8_PILE__(돌출)"/>
      <sheetName val="Sheet1_(2)"/>
      <sheetName val="내역서_(2)"/>
      <sheetName val="설_계"/>
      <sheetName val="산근"/>
      <sheetName val="직노"/>
      <sheetName val="CONCRETE"/>
      <sheetName val=" 토목 처리장도급내역서 "/>
      <sheetName val="주빔의 설계"/>
      <sheetName val="교각토공"/>
      <sheetName val="98수문일위"/>
      <sheetName val="부안일위"/>
      <sheetName val="도장수량(하1)"/>
      <sheetName val="주형"/>
      <sheetName val="7.전산해석결과"/>
      <sheetName val="우각부검토"/>
      <sheetName val="위치"/>
      <sheetName val="할증"/>
      <sheetName val="도로횡단-D300"/>
      <sheetName val=" ｹ-ﾌﾞﾙ"/>
      <sheetName val="덕전리"/>
      <sheetName val="부하(성남)"/>
      <sheetName val="단가산출(문안수정)"/>
      <sheetName val="1단계"/>
      <sheetName val="정부노임"/>
      <sheetName val="설계내역(2001)"/>
      <sheetName val="각종양식"/>
      <sheetName val="자압1"/>
      <sheetName val="조명율"/>
      <sheetName val="장비집계"/>
      <sheetName val="단가목록"/>
      <sheetName val="단중표"/>
      <sheetName val="우수"/>
      <sheetName val="POL6차-PIPING"/>
      <sheetName val="구조물공집계"/>
      <sheetName val="NYS"/>
      <sheetName val="TABLE"/>
      <sheetName val="차선도색수량집계"/>
      <sheetName val="접속도로1"/>
      <sheetName val="Front"/>
      <sheetName val="중기일위대가"/>
      <sheetName val="U-TYPE(1)"/>
      <sheetName val="Sheet2"/>
      <sheetName val="포장총괄집계표"/>
      <sheetName val="부대내역"/>
      <sheetName val="집수정(600-700)"/>
      <sheetName val="대조표(0108)"/>
      <sheetName val="화재 탐지 설비"/>
      <sheetName val="설계내역"/>
      <sheetName val="설계서식"/>
      <sheetName val="BOX(8.0X3.4)"/>
      <sheetName val="1관리계획내역"/>
      <sheetName val="1관리계획기초"/>
      <sheetName val="2교통성내역"/>
      <sheetName val="2교통성기초"/>
      <sheetName val="3경관성내역"/>
      <sheetName val="3경관성기초"/>
      <sheetName val="4토지적성내역"/>
      <sheetName val="4토지적성기초"/>
      <sheetName val="5재해취약성내역"/>
      <sheetName val="5재해취약성기초"/>
      <sheetName val="6사전재해(행정)내역"/>
      <sheetName val="6사전재해(행정)기초"/>
      <sheetName val="7산지전용내역"/>
      <sheetName val="7산지전용기초"/>
      <sheetName val="8농지전용내역"/>
      <sheetName val="8농지전용기초"/>
      <sheetName val="9환경성내역"/>
      <sheetName val="9환경성기초"/>
      <sheetName val="10개발제한구역내역"/>
      <sheetName val="10개발제한구역기초"/>
      <sheetName val="11조성계획내역"/>
      <sheetName val="11조성계획기초"/>
      <sheetName val="12문화재지표내역"/>
      <sheetName val="12문화재지표기초"/>
      <sheetName val="13사전재해(개발사업)내역"/>
      <sheetName val="13사전재해(개발사업)기초"/>
      <sheetName val="14도서인쇄내역"/>
      <sheetName val="14도서인쇄기초"/>
      <sheetName val="지진시"/>
      <sheetName val="경상비"/>
      <sheetName val="토공총괄표"/>
      <sheetName val="실행예산"/>
      <sheetName val="설직재-1"/>
      <sheetName val="cost"/>
      <sheetName val="참조"/>
      <sheetName val="사다리"/>
      <sheetName val="집계표(수배전제조구매)"/>
      <sheetName val="스포회원매출"/>
      <sheetName val="기계경비일람"/>
      <sheetName val="안정검토(온1)"/>
      <sheetName val="데리네이타현황"/>
      <sheetName val="사리부설"/>
      <sheetName val="토공산근"/>
      <sheetName val="장비"/>
      <sheetName val="3련 BOX"/>
      <sheetName val="용수량(생활용수)"/>
      <sheetName val="총괄내역서"/>
      <sheetName val="단 가"/>
      <sheetName val="원본"/>
      <sheetName val="건축공사"/>
      <sheetName val="분뇨"/>
      <sheetName val="일반맨홀수량집계(A-7 LINE)"/>
      <sheetName val="지장물C"/>
      <sheetName val="3.3 상하수도비"/>
      <sheetName val="신축이음1m당수량"/>
      <sheetName val="경비2내역"/>
      <sheetName val="단가표"/>
      <sheetName val="단양 00 아파트-세부내역"/>
      <sheetName val="배수공"/>
      <sheetName val="품셈집계표"/>
      <sheetName val="자재조사표"/>
      <sheetName val="Macro(차단기)"/>
      <sheetName val="백호우계수"/>
      <sheetName val="슬래브(유곡)"/>
      <sheetName val="3_2_집기비품교체주기"/>
      <sheetName val="산근1(인건비)"/>
      <sheetName val="I.설계조건"/>
      <sheetName val="일위대가목차"/>
      <sheetName val="설계흐름도"/>
      <sheetName val="일일작업보고"/>
      <sheetName val="가시설단위수량"/>
      <sheetName val="을지"/>
      <sheetName val="001"/>
      <sheetName val="예산서"/>
      <sheetName val="투찰내역"/>
      <sheetName val="원가계산서"/>
      <sheetName val="ITEM"/>
      <sheetName val="건축도면 진행자료"/>
      <sheetName val="현금및현금등가물"/>
      <sheetName val="수목보호틀연장조서"/>
      <sheetName val="H-PILE수량집계"/>
      <sheetName val="지급(1)"/>
      <sheetName val="자재단가비교표"/>
      <sheetName val="ilch"/>
      <sheetName val="인구"/>
      <sheetName val="단가조사"/>
      <sheetName val="단가산출(T)"/>
      <sheetName val="위치도"/>
      <sheetName val="100만평"/>
      <sheetName val="데이타"/>
      <sheetName val="식재인부"/>
      <sheetName val="허용지지력"/>
      <sheetName val="열차단및공급"/>
      <sheetName val="표준차도부연장집계-ASP"/>
      <sheetName val="수정일위대가"/>
      <sheetName val="내역1"/>
      <sheetName val="시설수량표"/>
      <sheetName val="현장관리비"/>
      <sheetName val="주식"/>
      <sheetName val="노임단가명세표"/>
      <sheetName val="1. 설계조건 2.단면가정 3. 하중계산"/>
      <sheetName val="DATA 입력란"/>
      <sheetName val="CODE"/>
      <sheetName val="4.2.1 마루높이 검토"/>
      <sheetName val="제수"/>
      <sheetName val="공기"/>
      <sheetName val="일반공사"/>
      <sheetName val="관일"/>
      <sheetName val="버스운행안내"/>
      <sheetName val="예방접종계획"/>
      <sheetName val="근태계획서"/>
      <sheetName val="적용토목"/>
      <sheetName val="와동25-3(변경)"/>
      <sheetName val="단면(RW1)"/>
      <sheetName val="단재적표"/>
      <sheetName val="산#3-2-2"/>
      <sheetName val="약품공급2"/>
      <sheetName val="부관수량집계"/>
      <sheetName val="관급"/>
      <sheetName val="토목수량(공정)"/>
      <sheetName val="대운반(철재)"/>
      <sheetName val="8.수량산출 (2)"/>
      <sheetName val="7.PILE  (돌출)"/>
      <sheetName val="수량명세서"/>
      <sheetName val="값"/>
      <sheetName val="copy"/>
      <sheetName val="48전력선로일위"/>
      <sheetName val="3CHBDC"/>
      <sheetName val="JJ"/>
      <sheetName val="청학계"/>
      <sheetName val="주beam"/>
      <sheetName val="분전함신설"/>
      <sheetName val="접지1종"/>
      <sheetName val="참고&lt;배관단면적&gt;"/>
      <sheetName val="참고&lt;케이블단면적&gt;"/>
      <sheetName val="소총괄표1"/>
      <sheetName val="COVER"/>
      <sheetName val="ÄÉÀÌºí½Å¼³"/>
      <sheetName val="관경결정"/>
      <sheetName val="WORK"/>
      <sheetName val="운반비"/>
      <sheetName val="횡 연장"/>
      <sheetName val="위치조서"/>
      <sheetName val="날개수량1.5"/>
      <sheetName val="공작물조직표(용배수)"/>
      <sheetName val="공비대비"/>
      <sheetName val="이토변실"/>
      <sheetName val="신천3호용수로"/>
      <sheetName val="단위단가"/>
      <sheetName val="교대(A1)"/>
      <sheetName val="건축공사실행"/>
      <sheetName val="연결관암거"/>
      <sheetName val="2공구산출내역"/>
      <sheetName val="갑지1"/>
      <sheetName val="danga"/>
      <sheetName val="내역(1단양수장)"/>
      <sheetName val="수량산근(출력X)"/>
      <sheetName val="표준화수량집계표(출력X)"/>
      <sheetName val="품셈총괄(출력X)"/>
      <sheetName val="형틀"/>
      <sheetName val="강교(당초수량)"/>
      <sheetName val="배수및구조물공1"/>
      <sheetName val="총괄내역"/>
      <sheetName val="옹벽"/>
      <sheetName val="종단계산"/>
      <sheetName val="대림경상68억"/>
      <sheetName val="부하LOAD"/>
      <sheetName val="기본일위"/>
      <sheetName val="인원계획-미화"/>
      <sheetName val="조건"/>
      <sheetName val="코드표"/>
      <sheetName val="기성고내역"/>
      <sheetName val="_산근2_"/>
      <sheetName val="_산근5_"/>
      <sheetName val="배수공 시멘트 및 골재량 산출"/>
      <sheetName val="측구터파기공수량집계"/>
      <sheetName val="용지매수"/>
      <sheetName val="1호맨홀토공"/>
      <sheetName val="호표(수)"/>
      <sheetName val="상하차비용(기계상차)"/>
      <sheetName val="수간보호"/>
      <sheetName val="견적서"/>
      <sheetName val="마산월령동골조물량변경"/>
      <sheetName val="Sheet4"/>
      <sheetName val="을-ATYPE"/>
      <sheetName val="UNDERGROUND"/>
      <sheetName val="BQ(실행)"/>
      <sheetName val="E총"/>
      <sheetName val="유동표(변경)"/>
      <sheetName val="단가비교표"/>
      <sheetName val="역T형교대(말뚝기초)"/>
      <sheetName val="토공집계표"/>
      <sheetName val="수단"/>
      <sheetName val="IO"/>
      <sheetName val="BATCH"/>
      <sheetName val="월별"/>
      <sheetName val="기본사항"/>
      <sheetName val="환산"/>
      <sheetName val="노무비단가"/>
      <sheetName val="기계설비"/>
      <sheetName val="I一般比"/>
      <sheetName val="건축원가"/>
      <sheetName val="주관사업"/>
      <sheetName val="Baby일위대가"/>
      <sheetName val="철거산출근거"/>
      <sheetName val="백암비스타내역"/>
      <sheetName val="인건비 "/>
      <sheetName val="내역서(기계)"/>
      <sheetName val="납부서"/>
      <sheetName val="APT"/>
      <sheetName val="단가산출서(기계)"/>
      <sheetName val="토공(우물통,기타) "/>
      <sheetName val="1호인버트수량"/>
      <sheetName val="기계경비(시간당)"/>
      <sheetName val="램머"/>
      <sheetName val="경산"/>
      <sheetName val="도급예산내역서봉투"/>
      <sheetName val="공사원가계산서"/>
      <sheetName val="설계산출표지"/>
      <sheetName val="도급예산내역서총괄표"/>
      <sheetName val="을부담운반비"/>
      <sheetName val="운반비산출"/>
      <sheetName val="실행비교"/>
      <sheetName val="설명서"/>
      <sheetName val="예정공정표"/>
      <sheetName val="표지1"/>
      <sheetName val="날개벽(시점좌측)"/>
      <sheetName val="소방사항"/>
      <sheetName val="암거공"/>
      <sheetName val="장비비"/>
      <sheetName val="제수변수량"/>
      <sheetName val="공기변수량"/>
      <sheetName val="인건비"/>
      <sheetName val="6동"/>
      <sheetName val="콘센트신설"/>
      <sheetName val="중기비"/>
      <sheetName val="일위대가-2"/>
      <sheetName val="중기산출근거기초"/>
      <sheetName val="적정심사"/>
      <sheetName val="현금"/>
      <sheetName val="전기"/>
      <sheetName val="type-F"/>
      <sheetName val="표준단면수량(출력안함)"/>
      <sheetName val="잡비계산"/>
      <sheetName val="중기"/>
      <sheetName val="간지"/>
      <sheetName val="토량산출서"/>
      <sheetName val="내역원본"/>
      <sheetName val="품셈표"/>
      <sheetName val="markup"/>
      <sheetName val="기본단가표"/>
      <sheetName val="반중력식옹벽3.5"/>
      <sheetName val="신규식재수량"/>
      <sheetName val="할증 "/>
      <sheetName val="05년"/>
      <sheetName val="단면(1)"/>
      <sheetName val=" 상부공통집계(총괄)"/>
      <sheetName val="부대공(집계)"/>
      <sheetName val="STORAGE"/>
      <sheetName val="CHITIET VL-NC"/>
      <sheetName val="DON GIA"/>
      <sheetName val="BOX-1510"/>
      <sheetName val="부대공사비"/>
      <sheetName val="H PILE수량"/>
      <sheetName val="감가상각"/>
      <sheetName val="상시"/>
      <sheetName val="맨홀위치"/>
      <sheetName val="단가조사서"/>
      <sheetName val="사  업  비  수  지  예  산  서"/>
      <sheetName val="J산근"/>
      <sheetName val="M"/>
      <sheetName val="상수도공-간지"/>
      <sheetName val="역T형옹벽(3.0)"/>
      <sheetName val="상부"/>
      <sheetName val="단면력"/>
      <sheetName val="신축이음"/>
      <sheetName val="내진"/>
      <sheetName val="내진삽도"/>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슬래브"/>
      <sheetName val="교대"/>
      <sheetName val="교각"/>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ABUT수량_A1"/>
      <sheetName val="배수장토목공사비"/>
      <sheetName val="별표집계"/>
      <sheetName val="4)유동표"/>
      <sheetName val="중산교"/>
      <sheetName val="자재단가"/>
      <sheetName val="기본DATA"/>
      <sheetName val="ETC"/>
      <sheetName val="XXXXXX"/>
      <sheetName val="주요자재집계"/>
      <sheetName val="몰탈자재집계"/>
      <sheetName val="수량총괄집계"/>
      <sheetName val="철근총괄집계"/>
      <sheetName val="BOX수량집계"/>
      <sheetName val="BOX철근"/>
      <sheetName val="BOX수량"/>
      <sheetName val="출입문수량집계"/>
      <sheetName val="출입문철근"/>
      <sheetName val="출입문(A-A)수량"/>
      <sheetName val="출입문(B-B)수량"/>
      <sheetName val="출입문(C-C)수량 "/>
      <sheetName val="출입문(D-D)수량"/>
      <sheetName val="출입문마감부"/>
      <sheetName val="접속슬래브"/>
      <sheetName val="U-TYPE수량집계"/>
      <sheetName val="U-TYPE철근"/>
      <sheetName val="U-TYPE(334~360)"/>
      <sheetName val="U-TYPE(360~380)"/>
      <sheetName val="U-TYPE(380~400)"/>
      <sheetName val="U-TYPE(400~420)"/>
      <sheetName val="200"/>
      <sheetName val="신기1-LINE별연장"/>
      <sheetName val="대치판정"/>
      <sheetName val="계산중"/>
      <sheetName val="횡배위치"/>
      <sheetName val="샌딩 에폭시 도장"/>
      <sheetName val="적용단위길이"/>
      <sheetName val="A-4"/>
      <sheetName val="옹벽철근"/>
      <sheetName val="청천내"/>
      <sheetName val="전신환매도율"/>
      <sheetName val="SG"/>
      <sheetName val="PIER수량m1"/>
      <sheetName val="ASP포장"/>
      <sheetName val="수질정화시설"/>
      <sheetName val="노임이"/>
      <sheetName val="EACT10"/>
      <sheetName val="날개벽"/>
      <sheetName val="입출재고현황 (2)"/>
      <sheetName val="L형옹벽단위수량(25)"/>
      <sheetName val="공사내역"/>
      <sheetName val="도근좌표"/>
      <sheetName val="실행내역서"/>
      <sheetName val="일반맨홀수량집계"/>
      <sheetName val="전기단가조사서"/>
      <sheetName val="Stem Footing"/>
      <sheetName val="부속동"/>
      <sheetName val="2000년1차"/>
      <sheetName val="제잡비.xls"/>
      <sheetName val="좌측"/>
      <sheetName val="약품설비"/>
      <sheetName val="경비단가"/>
      <sheetName val="97노임단가"/>
      <sheetName val="가압장(토목)"/>
      <sheetName val="말뚝기초"/>
      <sheetName val="관로공수량집계표(본선)"/>
      <sheetName val="집계장(대목_실행)"/>
      <sheetName val="전계가"/>
      <sheetName val="횡배수관토공수량"/>
      <sheetName val="2.단면가정"/>
      <sheetName val="PROJECT BRIEF(EX.NEW)"/>
      <sheetName val="기존"/>
      <sheetName val="자압"/>
      <sheetName val="공용시설내역"/>
      <sheetName val="안전노무비(3월)"/>
      <sheetName val="배수공 주요자재 집계표"/>
      <sheetName val="공사비집계"/>
      <sheetName val="가설건물"/>
      <sheetName val="포장재료(1)"/>
      <sheetName val="4.고용보험"/>
      <sheetName val="공량산출서"/>
      <sheetName val="깨기"/>
      <sheetName val="주방환기"/>
      <sheetName val="차선도색현황"/>
      <sheetName val="양수장(기계)"/>
      <sheetName val="단가비교"/>
      <sheetName val="2000년하반기"/>
      <sheetName val="도로토적"/>
      <sheetName val="증감대비"/>
      <sheetName val="IMPEADENCE MAP 취수장"/>
      <sheetName val="전력구구조물산근2구간"/>
      <sheetName val="Sheet5"/>
      <sheetName val="조정금액결과표 (차수별)"/>
      <sheetName val="기초공"/>
      <sheetName val="입찰결과보고"/>
      <sheetName val="양식"/>
      <sheetName val="견적대비표"/>
      <sheetName val="수원역(전체분)설계서"/>
      <sheetName val="충주"/>
      <sheetName val="자료입력"/>
      <sheetName val="1,2공구원가계산서"/>
      <sheetName val="1공구산출내역서"/>
      <sheetName val="외천교"/>
      <sheetName val="일위(PN)"/>
      <sheetName val="내역서(당초변경)"/>
      <sheetName val="HANDHOLE(2)"/>
      <sheetName val="흄관기초"/>
      <sheetName val="회로내역(승인)"/>
      <sheetName val="LOPCALC"/>
      <sheetName val="지장물조서"/>
      <sheetName val="4.장비손료"/>
      <sheetName val="1.취수장"/>
      <sheetName val="암거단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sheetData sheetId="353"/>
      <sheetData sheetId="354"/>
      <sheetData sheetId="355"/>
      <sheetData sheetId="356"/>
      <sheetData sheetId="357"/>
      <sheetData sheetId="358"/>
      <sheetData sheetId="359"/>
      <sheetData sheetId="360"/>
      <sheetData sheetId="36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sheetData sheetId="551"/>
      <sheetData sheetId="552"/>
      <sheetData sheetId="553"/>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refreshError="1"/>
      <sheetData sheetId="758"/>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sheetData sheetId="825" refreshError="1"/>
      <sheetData sheetId="826" refreshError="1"/>
      <sheetData sheetId="827" refreshError="1"/>
      <sheetData sheetId="828" refreshError="1"/>
      <sheetData sheetId="829" refreshError="1"/>
      <sheetData sheetId="8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Q-표지"/>
      <sheetName val="집계표"/>
      <sheetName val="1.1 사업책임기술자"/>
      <sheetName val="1.2 분야책임기술자"/>
      <sheetName val="1.3 분야별참여기술자"/>
      <sheetName val="2. 유사용역"/>
      <sheetName val="3. 신용도"/>
      <sheetName val="4.1 기술개발(건화)"/>
      <sheetName val="기술개발(경호)"/>
      <sheetName val="기술개발(도화)"/>
      <sheetName val="기술개발(벽산)"/>
      <sheetName val="기술개발(삼안)"/>
      <sheetName val="기술개발(한종)"/>
      <sheetName val="4.2 투자실적"/>
      <sheetName val="5. 중복도"/>
      <sheetName val="6. 가감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작성요령"/>
      <sheetName val="참여업체"/>
      <sheetName val="배점기준"/>
      <sheetName val="종합평가표"/>
      <sheetName val="평가자"/>
      <sheetName val="총괄경력"/>
      <sheetName val="분야별책임경력"/>
      <sheetName val="분야별경력"/>
      <sheetName val="총괄실적"/>
      <sheetName val="분야별책임실적"/>
      <sheetName val="분야별실적"/>
      <sheetName val="업무여유도"/>
      <sheetName val="교육훈련"/>
      <sheetName val="과업의이해도"/>
      <sheetName val="환경평가업체"/>
      <sheetName val="업체수행실적"/>
      <sheetName val="신용도"/>
      <sheetName val="부실벌점"/>
      <sheetName val="기술투자"/>
      <sheetName val="개발(주관)"/>
      <sheetName val="개발(협력)"/>
      <sheetName val="개발(협력2)"/>
      <sheetName val="활용(주관)"/>
      <sheetName val="활용(협력)"/>
      <sheetName val="활용(협력2)"/>
      <sheetName val="가감점"/>
    </sheetNames>
    <sheetDataSet>
      <sheetData sheetId="0"/>
      <sheetData sheetId="1"/>
      <sheetData sheetId="2">
        <row r="3">
          <cell r="C3" t="str">
            <v>대기관리</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작성요령"/>
      <sheetName val="참여업체"/>
      <sheetName val="배점기준"/>
      <sheetName val="종합평가표"/>
      <sheetName val="평가자"/>
      <sheetName val="총괄경력"/>
      <sheetName val="분야별책임경력"/>
      <sheetName val="분야별경력"/>
      <sheetName val="총괄실적"/>
      <sheetName val="분야별책임실적"/>
      <sheetName val="분야별실적"/>
      <sheetName val="업무여유도"/>
      <sheetName val="교육훈련"/>
      <sheetName val="과업의이해도"/>
      <sheetName val="환경평가업체"/>
      <sheetName val="업체수행실적"/>
      <sheetName val="신용도"/>
      <sheetName val="부실벌점"/>
      <sheetName val="기술투자"/>
      <sheetName val="개발(주관)"/>
      <sheetName val="개발(협력)"/>
      <sheetName val="개발(협력2)"/>
      <sheetName val="활용(주관)"/>
      <sheetName val="활용(협력)"/>
      <sheetName val="활용(협력2)"/>
      <sheetName val="가감점"/>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작성요령"/>
      <sheetName val="참여업체"/>
      <sheetName val="배점기준"/>
      <sheetName val="종합평가표"/>
      <sheetName val="평가자"/>
      <sheetName val="총괄경력"/>
      <sheetName val="분야별책임경력"/>
      <sheetName val="분야별경력"/>
      <sheetName val="총괄실적"/>
      <sheetName val="분야별책임실적"/>
      <sheetName val="분야별실적"/>
      <sheetName val="업무여유도"/>
      <sheetName val="교육훈련"/>
      <sheetName val="과업의이해도"/>
      <sheetName val="환경평가업체"/>
      <sheetName val="업체수행실적"/>
      <sheetName val="신용도"/>
      <sheetName val="부실벌점"/>
      <sheetName val="기술투자"/>
      <sheetName val="개발(주관)"/>
      <sheetName val="개발(협력)"/>
      <sheetName val="개발(협력2)"/>
      <sheetName val="활용(주관)"/>
      <sheetName val="활용(협력)"/>
      <sheetName val="활용(협력2)"/>
      <sheetName val="가감점"/>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작성요령"/>
      <sheetName val="참여업체"/>
      <sheetName val="배점기준"/>
      <sheetName val="종합평가표"/>
      <sheetName val="평가자"/>
      <sheetName val="총괄경력"/>
      <sheetName val="분야별책임경력"/>
      <sheetName val="분야별경력"/>
      <sheetName val="총괄실적"/>
      <sheetName val="분야별책임실적"/>
      <sheetName val="분야별실적"/>
      <sheetName val="업무여유도"/>
      <sheetName val="교육훈련"/>
      <sheetName val="과업의이해도"/>
      <sheetName val="환경평가업체"/>
      <sheetName val="업체수행실적"/>
      <sheetName val="신용도"/>
      <sheetName val="부실벌점"/>
      <sheetName val="기술투자"/>
      <sheetName val="개발(주관)"/>
      <sheetName val="개발(협력)"/>
      <sheetName val="개발(협력2)"/>
      <sheetName val="활용(주관)"/>
      <sheetName val="활용(협력)"/>
      <sheetName val="활용(협력2)"/>
      <sheetName val="가감점"/>
    </sheetNames>
    <sheetDataSet>
      <sheetData sheetId="0"/>
      <sheetData sheetId="1"/>
      <sheetData sheetId="2">
        <row r="3">
          <cell r="C3" t="str">
            <v>대기관리</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작성요령"/>
      <sheetName val="참여업체"/>
      <sheetName val="배점기준"/>
      <sheetName val="종합평가표"/>
      <sheetName val="평가자"/>
      <sheetName val="총괄경력"/>
      <sheetName val="분야별책임경력"/>
      <sheetName val="분야별경력"/>
      <sheetName val="총괄실적"/>
      <sheetName val="분야별책임실적"/>
      <sheetName val="분야별실적"/>
      <sheetName val="업무여유도"/>
      <sheetName val="교육훈련"/>
      <sheetName val="과업의이해도"/>
      <sheetName val="환경평가업체"/>
      <sheetName val="업체수행실적"/>
      <sheetName val="신용도"/>
      <sheetName val="부실벌점"/>
      <sheetName val="기술투자"/>
      <sheetName val="개발(주관)"/>
      <sheetName val="개발(협력)"/>
      <sheetName val="개발(협력2)"/>
      <sheetName val="활용(주관)"/>
      <sheetName val="활용(협력)"/>
      <sheetName val="활용(협력2)"/>
      <sheetName val="가감점"/>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작성요령"/>
      <sheetName val="참여업체"/>
      <sheetName val="배점기준"/>
      <sheetName val="종합평가표"/>
      <sheetName val="평가자"/>
      <sheetName val="총괄경력"/>
      <sheetName val="분야별책임경력"/>
      <sheetName val="분야별경력"/>
      <sheetName val="총괄실적"/>
      <sheetName val="분야별책임실적"/>
      <sheetName val="분야별실적"/>
      <sheetName val="업무여유도"/>
      <sheetName val="교육훈련"/>
      <sheetName val="과업의이해도"/>
      <sheetName val="환경평가업체"/>
      <sheetName val="업체수행실적"/>
      <sheetName val="신용도"/>
      <sheetName val="부실벌점"/>
      <sheetName val="기술투자"/>
      <sheetName val="개발(주관)"/>
      <sheetName val="개발(협력)"/>
      <sheetName val="개발(협력2)"/>
      <sheetName val="활용(주관)"/>
      <sheetName val="활용(협력)"/>
      <sheetName val="활용(협력2)"/>
      <sheetName val="가감점"/>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2193-4D0C-4E73-8761-DC0CB8D78D1F}">
  <sheetPr>
    <pageSetUpPr fitToPage="1"/>
  </sheetPr>
  <dimension ref="A1:M18"/>
  <sheetViews>
    <sheetView tabSelected="1" zoomScale="85" zoomScaleNormal="85" workbookViewId="0"/>
  </sheetViews>
  <sheetFormatPr defaultRowHeight="14.25" x14ac:dyDescent="0.3"/>
  <cols>
    <col min="1" max="1" width="9" style="1"/>
    <col min="2" max="2" width="34.25" style="1" bestFit="1" customWidth="1"/>
    <col min="3" max="3" width="15.625" style="1" customWidth="1"/>
    <col min="4" max="4" width="13.875" style="1" bestFit="1" customWidth="1"/>
    <col min="5" max="6" width="10.25" style="1" bestFit="1" customWidth="1"/>
    <col min="7" max="7" width="10.625" style="1" customWidth="1"/>
    <col min="8" max="8" width="9" style="1"/>
    <col min="9" max="9" width="11.75" style="1" customWidth="1"/>
    <col min="10" max="10" width="8.125" style="1" customWidth="1"/>
    <col min="11" max="12" width="9" style="1"/>
    <col min="13" max="13" width="11.125" style="1" bestFit="1" customWidth="1"/>
    <col min="14" max="16384" width="9" style="1"/>
  </cols>
  <sheetData>
    <row r="1" spans="1:13" ht="30" customHeight="1" x14ac:dyDescent="0.3">
      <c r="A1" s="12" t="s">
        <v>3</v>
      </c>
      <c r="B1" s="12"/>
      <c r="C1" s="12"/>
      <c r="D1" s="12"/>
      <c r="E1" s="12"/>
      <c r="F1" s="12"/>
      <c r="G1" s="12"/>
      <c r="H1" s="12"/>
      <c r="I1" s="12"/>
      <c r="J1" s="12"/>
    </row>
    <row r="2" spans="1:13" ht="30" customHeight="1" x14ac:dyDescent="0.3">
      <c r="A2" s="12" t="s">
        <v>6</v>
      </c>
      <c r="B2" s="12"/>
      <c r="C2" s="12"/>
      <c r="D2" s="12"/>
      <c r="E2" s="12"/>
      <c r="F2" s="12"/>
      <c r="G2" s="12"/>
      <c r="H2" s="12"/>
      <c r="I2" s="12"/>
      <c r="J2" s="12"/>
    </row>
    <row r="3" spans="1:13" ht="30" customHeight="1" x14ac:dyDescent="0.3">
      <c r="A3" s="13" t="s">
        <v>43</v>
      </c>
      <c r="B3" s="13"/>
      <c r="C3" s="13"/>
      <c r="D3" s="13"/>
      <c r="E3" s="13"/>
      <c r="F3" s="13"/>
      <c r="G3" s="13"/>
      <c r="H3" s="13"/>
      <c r="I3" s="13"/>
      <c r="J3" s="13"/>
    </row>
    <row r="4" spans="1:13" ht="30" customHeight="1" x14ac:dyDescent="0.3">
      <c r="A4" s="2" t="s">
        <v>44</v>
      </c>
      <c r="B4" s="2" t="s">
        <v>0</v>
      </c>
      <c r="C4" s="10" t="s">
        <v>45</v>
      </c>
      <c r="D4" s="2" t="s">
        <v>46</v>
      </c>
      <c r="E4" s="2" t="s">
        <v>1</v>
      </c>
      <c r="F4" s="2" t="s">
        <v>4</v>
      </c>
      <c r="G4" s="2" t="s">
        <v>5</v>
      </c>
      <c r="H4" s="2" t="s">
        <v>48</v>
      </c>
      <c r="I4" s="2" t="s">
        <v>47</v>
      </c>
      <c r="J4" s="3" t="s">
        <v>2</v>
      </c>
    </row>
    <row r="5" spans="1:13" ht="39.950000000000003" customHeight="1" x14ac:dyDescent="0.3">
      <c r="A5" s="3">
        <v>1</v>
      </c>
      <c r="B5" s="4" t="s">
        <v>7</v>
      </c>
      <c r="C5" s="4" t="s">
        <v>49</v>
      </c>
      <c r="D5" s="5">
        <v>1898</v>
      </c>
      <c r="E5" s="6">
        <v>41845</v>
      </c>
      <c r="F5" s="6">
        <v>46745</v>
      </c>
      <c r="G5" s="3">
        <v>365</v>
      </c>
      <c r="H5" s="3">
        <v>4901</v>
      </c>
      <c r="I5" s="15">
        <v>14.137511999999999</v>
      </c>
      <c r="J5" s="8" t="s">
        <v>20</v>
      </c>
      <c r="M5" s="14"/>
    </row>
    <row r="6" spans="1:13" ht="39.950000000000003" customHeight="1" x14ac:dyDescent="0.3">
      <c r="A6" s="3">
        <v>2</v>
      </c>
      <c r="B6" s="4" t="s">
        <v>8</v>
      </c>
      <c r="C6" s="4" t="s">
        <v>50</v>
      </c>
      <c r="D6" s="5">
        <v>1733</v>
      </c>
      <c r="E6" s="6">
        <v>42165</v>
      </c>
      <c r="F6" s="6">
        <v>46414</v>
      </c>
      <c r="G6" s="3">
        <v>101</v>
      </c>
      <c r="H6" s="3">
        <v>4250</v>
      </c>
      <c r="I6" s="15">
        <v>4.1184229999999999</v>
      </c>
      <c r="J6" s="8" t="s">
        <v>20</v>
      </c>
      <c r="M6" s="14"/>
    </row>
    <row r="7" spans="1:13" ht="39.950000000000003" customHeight="1" x14ac:dyDescent="0.3">
      <c r="A7" s="3">
        <v>3</v>
      </c>
      <c r="B7" s="4" t="s">
        <v>9</v>
      </c>
      <c r="C7" s="4" t="s">
        <v>51</v>
      </c>
      <c r="D7" s="5">
        <v>2758</v>
      </c>
      <c r="E7" s="6">
        <v>43116</v>
      </c>
      <c r="F7" s="6">
        <v>46522</v>
      </c>
      <c r="G7" s="3">
        <v>209</v>
      </c>
      <c r="H7" s="3">
        <v>3407</v>
      </c>
      <c r="I7" s="15">
        <v>16.919367999999999</v>
      </c>
      <c r="J7" s="8" t="s">
        <v>20</v>
      </c>
      <c r="M7" s="14"/>
    </row>
    <row r="8" spans="1:13" ht="39.950000000000003" customHeight="1" x14ac:dyDescent="0.3">
      <c r="A8" s="3">
        <v>4</v>
      </c>
      <c r="B8" s="4" t="s">
        <v>10</v>
      </c>
      <c r="C8" s="4" t="s">
        <v>52</v>
      </c>
      <c r="D8" s="5">
        <v>1383</v>
      </c>
      <c r="E8" s="6">
        <v>43374</v>
      </c>
      <c r="F8" s="6">
        <v>48195</v>
      </c>
      <c r="G8" s="3">
        <v>365</v>
      </c>
      <c r="H8" s="3">
        <v>4822</v>
      </c>
      <c r="I8" s="15">
        <v>10.468354</v>
      </c>
      <c r="J8" s="8" t="s">
        <v>20</v>
      </c>
      <c r="M8" s="14"/>
    </row>
    <row r="9" spans="1:13" ht="39.950000000000003" customHeight="1" x14ac:dyDescent="0.3">
      <c r="A9" s="3">
        <v>5</v>
      </c>
      <c r="B9" s="4" t="s">
        <v>11</v>
      </c>
      <c r="C9" s="4" t="s">
        <v>53</v>
      </c>
      <c r="D9" s="5">
        <v>1020</v>
      </c>
      <c r="E9" s="6">
        <v>44364</v>
      </c>
      <c r="F9" s="6">
        <v>46840</v>
      </c>
      <c r="G9" s="3" t="s">
        <v>19</v>
      </c>
      <c r="H9" s="3">
        <v>2477</v>
      </c>
      <c r="I9" s="15"/>
      <c r="J9" s="8" t="s">
        <v>60</v>
      </c>
      <c r="M9" s="14"/>
    </row>
    <row r="10" spans="1:13" ht="39.950000000000003" customHeight="1" x14ac:dyDescent="0.3">
      <c r="A10" s="3">
        <v>6</v>
      </c>
      <c r="B10" s="4" t="s">
        <v>12</v>
      </c>
      <c r="C10" s="4" t="s">
        <v>53</v>
      </c>
      <c r="D10" s="5">
        <v>1240</v>
      </c>
      <c r="E10" s="6">
        <v>44512</v>
      </c>
      <c r="F10" s="6">
        <v>46732</v>
      </c>
      <c r="G10" s="3">
        <v>365</v>
      </c>
      <c r="H10" s="3">
        <v>2221</v>
      </c>
      <c r="I10" s="15">
        <v>20.374230000000001</v>
      </c>
      <c r="J10" s="8" t="s">
        <v>20</v>
      </c>
      <c r="M10" s="14"/>
    </row>
    <row r="11" spans="1:13" ht="39.950000000000003" customHeight="1" x14ac:dyDescent="0.3">
      <c r="A11" s="3">
        <v>7</v>
      </c>
      <c r="B11" s="4" t="s">
        <v>13</v>
      </c>
      <c r="C11" s="4" t="s">
        <v>53</v>
      </c>
      <c r="D11" s="5">
        <v>1147</v>
      </c>
      <c r="E11" s="6">
        <v>44617</v>
      </c>
      <c r="F11" s="6">
        <v>46934</v>
      </c>
      <c r="G11" s="3">
        <v>365</v>
      </c>
      <c r="H11" s="3">
        <v>2318</v>
      </c>
      <c r="I11" s="15">
        <v>18.055375000000002</v>
      </c>
      <c r="J11" s="8" t="s">
        <v>20</v>
      </c>
      <c r="M11" s="14"/>
    </row>
    <row r="12" spans="1:13" ht="39.950000000000003" customHeight="1" x14ac:dyDescent="0.3">
      <c r="A12" s="3">
        <v>8</v>
      </c>
      <c r="B12" s="4" t="s">
        <v>14</v>
      </c>
      <c r="C12" s="4" t="s">
        <v>53</v>
      </c>
      <c r="D12" s="5">
        <v>1875</v>
      </c>
      <c r="E12" s="6">
        <v>45077</v>
      </c>
      <c r="F12" s="6">
        <v>47268</v>
      </c>
      <c r="G12" s="3" t="s">
        <v>19</v>
      </c>
      <c r="H12" s="3">
        <v>2192</v>
      </c>
      <c r="I12" s="15"/>
      <c r="J12" s="8" t="s">
        <v>61</v>
      </c>
      <c r="M12" s="14"/>
    </row>
    <row r="13" spans="1:13" ht="39.950000000000003" customHeight="1" x14ac:dyDescent="0.3">
      <c r="A13" s="3">
        <v>9</v>
      </c>
      <c r="B13" s="4" t="s">
        <v>15</v>
      </c>
      <c r="C13" s="4" t="s">
        <v>54</v>
      </c>
      <c r="D13" s="5">
        <v>2026</v>
      </c>
      <c r="E13" s="6">
        <v>45321</v>
      </c>
      <c r="F13" s="6">
        <v>47120</v>
      </c>
      <c r="G13" s="3">
        <v>365</v>
      </c>
      <c r="H13" s="3">
        <v>1800</v>
      </c>
      <c r="I13" s="15">
        <v>41.076734999999999</v>
      </c>
      <c r="J13" s="8" t="s">
        <v>20</v>
      </c>
      <c r="M13" s="14"/>
    </row>
    <row r="14" spans="1:13" ht="39.950000000000003" customHeight="1" x14ac:dyDescent="0.3">
      <c r="A14" s="3">
        <v>10</v>
      </c>
      <c r="B14" s="4" t="s">
        <v>16</v>
      </c>
      <c r="C14" s="4" t="s">
        <v>55</v>
      </c>
      <c r="D14" s="5">
        <v>1698</v>
      </c>
      <c r="E14" s="6">
        <v>45321</v>
      </c>
      <c r="F14" s="6">
        <v>47147</v>
      </c>
      <c r="G14" s="3" t="s">
        <v>19</v>
      </c>
      <c r="H14" s="3">
        <v>1827</v>
      </c>
      <c r="I14" s="15"/>
      <c r="J14" s="8" t="s">
        <v>62</v>
      </c>
      <c r="M14" s="14"/>
    </row>
    <row r="15" spans="1:13" ht="39.950000000000003" customHeight="1" x14ac:dyDescent="0.3">
      <c r="A15" s="3">
        <v>11</v>
      </c>
      <c r="B15" s="4" t="s">
        <v>17</v>
      </c>
      <c r="C15" s="4" t="s">
        <v>56</v>
      </c>
      <c r="D15" s="5">
        <v>415</v>
      </c>
      <c r="E15" s="6">
        <v>46107</v>
      </c>
      <c r="F15" s="6">
        <v>46656</v>
      </c>
      <c r="G15" s="3">
        <v>343</v>
      </c>
      <c r="H15" s="3">
        <v>550</v>
      </c>
      <c r="I15" s="15">
        <v>25.900552999999999</v>
      </c>
      <c r="J15" s="8" t="s">
        <v>20</v>
      </c>
      <c r="M15" s="14"/>
    </row>
    <row r="16" spans="1:13" ht="39.950000000000003" customHeight="1" x14ac:dyDescent="0.3">
      <c r="A16" s="3">
        <v>12</v>
      </c>
      <c r="B16" s="4" t="s">
        <v>18</v>
      </c>
      <c r="C16" s="4" t="s">
        <v>57</v>
      </c>
      <c r="D16" s="5">
        <v>1107</v>
      </c>
      <c r="E16" s="6">
        <v>46234</v>
      </c>
      <c r="F16" s="6">
        <v>47056</v>
      </c>
      <c r="G16" s="3">
        <v>365</v>
      </c>
      <c r="H16" s="3">
        <v>823</v>
      </c>
      <c r="I16" s="15">
        <v>49.0976</v>
      </c>
      <c r="J16" s="8" t="s">
        <v>20</v>
      </c>
      <c r="M16" s="14"/>
    </row>
    <row r="17" spans="1:13" ht="39.950000000000003" customHeight="1" x14ac:dyDescent="0.3">
      <c r="A17" s="3">
        <v>13</v>
      </c>
      <c r="B17" s="4" t="s">
        <v>58</v>
      </c>
      <c r="C17" s="4" t="s">
        <v>59</v>
      </c>
      <c r="D17" s="5">
        <v>1441</v>
      </c>
      <c r="E17" s="6">
        <v>46301</v>
      </c>
      <c r="F17" s="6">
        <v>49180</v>
      </c>
      <c r="G17" s="3">
        <v>365</v>
      </c>
      <c r="H17" s="3">
        <v>2880</v>
      </c>
      <c r="I17" s="15">
        <v>18.259630999999999</v>
      </c>
      <c r="J17" s="8" t="s">
        <v>20</v>
      </c>
      <c r="M17" s="14"/>
    </row>
    <row r="18" spans="1:13" ht="39.950000000000003" customHeight="1" x14ac:dyDescent="0.3">
      <c r="A18" s="3"/>
      <c r="B18" s="3" t="s">
        <v>21</v>
      </c>
      <c r="C18" s="3"/>
      <c r="D18" s="3"/>
      <c r="E18" s="3"/>
      <c r="F18" s="3"/>
      <c r="G18" s="3"/>
      <c r="H18" s="3"/>
      <c r="I18" s="7" t="str">
        <f>TEXT(ROUND(SUM(I5:I17), 2), "#,##0.00") &amp; "백만원"</f>
        <v>218.41백만원</v>
      </c>
      <c r="J18" s="7"/>
      <c r="L18" s="9"/>
    </row>
  </sheetData>
  <phoneticPr fontId="3" type="noConversion"/>
  <pageMargins left="0.7" right="0.7" top="0.75" bottom="0.75" header="0.3" footer="0.3"/>
  <pageSetup paperSize="9" scale="6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D6D2-706B-415E-B3EF-7ACC675C0D7E}">
  <sheetPr>
    <tabColor rgb="FF0000FF"/>
    <pageSetUpPr fitToPage="1"/>
  </sheetPr>
  <dimension ref="A1:M14"/>
  <sheetViews>
    <sheetView view="pageBreakPreview" zoomScaleNormal="100" zoomScaleSheetLayoutView="100" workbookViewId="0">
      <pane ySplit="4" topLeftCell="A5" activePane="bottomLeft" state="frozenSplit"/>
      <selection activeCell="B11" sqref="B11"/>
      <selection pane="bottomLeft" activeCell="B9" sqref="B9"/>
    </sheetView>
  </sheetViews>
  <sheetFormatPr defaultRowHeight="12" x14ac:dyDescent="0.3"/>
  <cols>
    <col min="1" max="1" width="4.625" style="64" customWidth="1"/>
    <col min="2" max="2" width="20.625" style="64" customWidth="1"/>
    <col min="3" max="3" width="7.5" style="64" bestFit="1" customWidth="1"/>
    <col min="4" max="4" width="9.625" style="65" customWidth="1"/>
    <col min="5" max="5" width="8.5" style="65" bestFit="1" customWidth="1"/>
    <col min="6" max="6" width="7.25" style="66" bestFit="1" customWidth="1"/>
    <col min="7" max="7" width="6.5" style="65" bestFit="1" customWidth="1"/>
    <col min="8" max="8" width="7.625" style="65" customWidth="1"/>
    <col min="9" max="9" width="10.625" style="65" customWidth="1"/>
    <col min="10" max="11" width="9" style="64"/>
    <col min="12" max="12" width="12.375" style="65" customWidth="1"/>
    <col min="13" max="16384" width="9" style="64"/>
  </cols>
  <sheetData>
    <row r="1" spans="1:13" s="21" customFormat="1" ht="24.95" customHeight="1" x14ac:dyDescent="0.3">
      <c r="A1" s="16" t="s">
        <v>91</v>
      </c>
      <c r="B1" s="17"/>
      <c r="C1" s="17"/>
      <c r="D1" s="18"/>
      <c r="E1" s="18"/>
      <c r="F1" s="18"/>
      <c r="G1" s="19"/>
      <c r="H1" s="20"/>
      <c r="I1" s="18"/>
      <c r="L1" s="22"/>
    </row>
    <row r="2" spans="1:13" s="27" customFormat="1" ht="24.95" customHeight="1" x14ac:dyDescent="0.3">
      <c r="A2" s="23" t="s">
        <v>92</v>
      </c>
      <c r="B2" s="24"/>
      <c r="C2" s="24"/>
      <c r="D2" s="25"/>
      <c r="E2" s="25"/>
      <c r="F2" s="25"/>
      <c r="G2" s="26"/>
      <c r="H2" s="26"/>
      <c r="I2" s="25"/>
    </row>
    <row r="3" spans="1:13" s="31" customFormat="1" ht="24.95" customHeight="1" x14ac:dyDescent="0.3">
      <c r="A3" s="122">
        <v>46314</v>
      </c>
      <c r="B3" s="122"/>
      <c r="C3" s="122"/>
      <c r="D3" s="122"/>
      <c r="E3" s="122"/>
      <c r="F3" s="28"/>
      <c r="G3" s="29"/>
      <c r="H3" s="30"/>
      <c r="L3" s="32"/>
    </row>
    <row r="4" spans="1:13" s="35" customFormat="1" ht="50.1" customHeight="1" x14ac:dyDescent="0.3">
      <c r="A4" s="33" t="s">
        <v>44</v>
      </c>
      <c r="B4" s="33" t="s">
        <v>93</v>
      </c>
      <c r="C4" s="33" t="s">
        <v>45</v>
      </c>
      <c r="D4" s="33" t="s">
        <v>46</v>
      </c>
      <c r="E4" s="34" t="s">
        <v>94</v>
      </c>
      <c r="F4" s="33" t="s">
        <v>5</v>
      </c>
      <c r="G4" s="33" t="s">
        <v>95</v>
      </c>
      <c r="H4" s="33" t="s">
        <v>47</v>
      </c>
      <c r="I4" s="33" t="s">
        <v>96</v>
      </c>
      <c r="J4" s="33" t="s">
        <v>97</v>
      </c>
      <c r="K4" s="33" t="s">
        <v>98</v>
      </c>
      <c r="L4" s="33" t="s">
        <v>99</v>
      </c>
      <c r="M4" s="33" t="s">
        <v>100</v>
      </c>
    </row>
    <row r="5" spans="1:13" s="47" customFormat="1" ht="60" customHeight="1" x14ac:dyDescent="0.3">
      <c r="A5" s="36">
        <v>1</v>
      </c>
      <c r="B5" s="37" t="s">
        <v>101</v>
      </c>
      <c r="C5" s="36" t="s">
        <v>102</v>
      </c>
      <c r="D5" s="38">
        <v>2100900000</v>
      </c>
      <c r="E5" s="39" t="str">
        <f t="shared" ref="E5:E9" si="0">TEXT(J5,"yy.mm.dd")&amp;"∼
"&amp;TEXT(K5,"yy.mm.dd")</f>
        <v>19.12.05∼
27.02.28</v>
      </c>
      <c r="F5" s="40">
        <f>IF(M5="",(IF((K5-$A$3+1)&gt;365,365,K5-$A$3+1)),(IF((K5-M5+1)&gt;365,365,K5-M5+1)))</f>
        <v>133</v>
      </c>
      <c r="G5" s="41">
        <f t="shared" ref="G5:G9" si="1">K5-J5+1</f>
        <v>2643</v>
      </c>
      <c r="H5" s="42">
        <f t="shared" ref="H5:H6" si="2">ROUND(D5*(F5/G5)/10,2)</f>
        <v>10572065.83</v>
      </c>
      <c r="I5" s="43" t="s">
        <v>20</v>
      </c>
      <c r="J5" s="44">
        <v>43804</v>
      </c>
      <c r="K5" s="45">
        <v>46446</v>
      </c>
      <c r="L5" s="46">
        <f>ROUND(D5*(F5/G5)/10,2)</f>
        <v>10572065.83</v>
      </c>
      <c r="M5" s="45"/>
    </row>
    <row r="6" spans="1:13" s="47" customFormat="1" ht="60" customHeight="1" x14ac:dyDescent="0.3">
      <c r="A6" s="36">
        <f>A5+1</f>
        <v>2</v>
      </c>
      <c r="B6" s="48" t="s">
        <v>103</v>
      </c>
      <c r="C6" s="36" t="s">
        <v>104</v>
      </c>
      <c r="D6" s="38">
        <v>165440000</v>
      </c>
      <c r="E6" s="39" t="str">
        <f t="shared" si="0"/>
        <v>23.12.11∼
26.09.16</v>
      </c>
      <c r="F6" s="40">
        <f t="shared" ref="F6:F9" si="3">IF(M6="",(IF((K6-$A$3+1)&gt;365,365,K6-$A$3+1)),(IF((K6-M6+1)&gt;365,365,K6-M6+1)))</f>
        <v>20</v>
      </c>
      <c r="G6" s="41">
        <f t="shared" si="1"/>
        <v>1011</v>
      </c>
      <c r="H6" s="42">
        <f t="shared" si="2"/>
        <v>327279.92</v>
      </c>
      <c r="I6" s="36" t="s">
        <v>105</v>
      </c>
      <c r="J6" s="44">
        <v>45271</v>
      </c>
      <c r="K6" s="45">
        <v>46281</v>
      </c>
      <c r="L6" s="46">
        <f t="shared" ref="L6:L9" si="4">ROUND(D6*(F6/G6)/10,2)</f>
        <v>327279.92</v>
      </c>
      <c r="M6" s="45">
        <v>46262</v>
      </c>
    </row>
    <row r="7" spans="1:13" s="50" customFormat="1" ht="60" customHeight="1" x14ac:dyDescent="0.3">
      <c r="A7" s="36">
        <f t="shared" ref="A7:A8" si="5">A6+1</f>
        <v>3</v>
      </c>
      <c r="B7" s="48" t="s">
        <v>106</v>
      </c>
      <c r="C7" s="36" t="s">
        <v>107</v>
      </c>
      <c r="D7" s="38">
        <v>43473000</v>
      </c>
      <c r="E7" s="39" t="str">
        <f t="shared" si="0"/>
        <v>25.06.05∼
28.04.30</v>
      </c>
      <c r="F7" s="40">
        <f t="shared" si="3"/>
        <v>365</v>
      </c>
      <c r="G7" s="41">
        <f t="shared" si="1"/>
        <v>1061</v>
      </c>
      <c r="H7" s="49" t="s">
        <v>108</v>
      </c>
      <c r="I7" s="43" t="s">
        <v>109</v>
      </c>
      <c r="J7" s="44">
        <v>45813</v>
      </c>
      <c r="K7" s="45">
        <v>46873</v>
      </c>
      <c r="L7" s="46"/>
      <c r="M7" s="45"/>
    </row>
    <row r="8" spans="1:13" s="50" customFormat="1" ht="60" customHeight="1" x14ac:dyDescent="0.3">
      <c r="A8" s="36">
        <f t="shared" si="5"/>
        <v>4</v>
      </c>
      <c r="B8" s="48" t="s">
        <v>110</v>
      </c>
      <c r="C8" s="36" t="s">
        <v>111</v>
      </c>
      <c r="D8" s="38">
        <v>3075166000</v>
      </c>
      <c r="E8" s="39" t="str">
        <f t="shared" si="0"/>
        <v>26.01.14∼
28.03.13</v>
      </c>
      <c r="F8" s="40">
        <f t="shared" si="3"/>
        <v>365</v>
      </c>
      <c r="G8" s="41">
        <f t="shared" si="1"/>
        <v>790</v>
      </c>
      <c r="H8" s="42">
        <f t="shared" ref="H8:H9" si="6">ROUND(D8*(F8/G8)/10,2)</f>
        <v>142080454.43000001</v>
      </c>
      <c r="I8" s="43" t="s">
        <v>20</v>
      </c>
      <c r="J8" s="44">
        <v>46036</v>
      </c>
      <c r="K8" s="45">
        <v>46825</v>
      </c>
      <c r="L8" s="46">
        <f t="shared" si="4"/>
        <v>142080454.43000001</v>
      </c>
      <c r="M8" s="45"/>
    </row>
    <row r="9" spans="1:13" s="50" customFormat="1" ht="60" customHeight="1" x14ac:dyDescent="0.3">
      <c r="A9" s="36">
        <f>A8+1</f>
        <v>5</v>
      </c>
      <c r="B9" s="51" t="s">
        <v>112</v>
      </c>
      <c r="C9" s="36" t="s">
        <v>113</v>
      </c>
      <c r="D9" s="38">
        <v>299730000</v>
      </c>
      <c r="E9" s="39" t="str">
        <f t="shared" si="0"/>
        <v>26.09.01∼
27.08.31</v>
      </c>
      <c r="F9" s="40">
        <f t="shared" si="3"/>
        <v>317</v>
      </c>
      <c r="G9" s="41">
        <f t="shared" si="1"/>
        <v>365</v>
      </c>
      <c r="H9" s="42">
        <f t="shared" si="6"/>
        <v>26031345.210000001</v>
      </c>
      <c r="I9" s="52" t="s">
        <v>20</v>
      </c>
      <c r="J9" s="44">
        <v>46266</v>
      </c>
      <c r="K9" s="45">
        <v>46630</v>
      </c>
      <c r="L9" s="46">
        <f t="shared" si="4"/>
        <v>26031345.210000001</v>
      </c>
      <c r="M9" s="45"/>
    </row>
    <row r="10" spans="1:13" s="50" customFormat="1" ht="60" customHeight="1" x14ac:dyDescent="0.3">
      <c r="A10" s="36"/>
      <c r="B10" s="53" t="s">
        <v>114</v>
      </c>
      <c r="C10" s="36"/>
      <c r="D10" s="38"/>
      <c r="E10" s="39"/>
      <c r="F10" s="40"/>
      <c r="G10" s="41"/>
      <c r="H10" s="42"/>
      <c r="I10" s="52"/>
      <c r="J10" s="44"/>
      <c r="K10" s="45"/>
      <c r="L10" s="46"/>
      <c r="M10" s="45"/>
    </row>
    <row r="11" spans="1:13" s="50" customFormat="1" ht="60" customHeight="1" x14ac:dyDescent="0.3">
      <c r="A11" s="36"/>
      <c r="B11" s="53"/>
      <c r="C11" s="36"/>
      <c r="D11" s="38"/>
      <c r="E11" s="39"/>
      <c r="F11" s="40"/>
      <c r="G11" s="41"/>
      <c r="H11" s="42"/>
      <c r="I11" s="52"/>
      <c r="J11" s="44"/>
      <c r="K11" s="45"/>
      <c r="L11" s="46"/>
      <c r="M11" s="45"/>
    </row>
    <row r="12" spans="1:13" s="50" customFormat="1" ht="60" customHeight="1" x14ac:dyDescent="0.3">
      <c r="A12" s="36"/>
      <c r="B12" s="53"/>
      <c r="C12" s="36"/>
      <c r="D12" s="38"/>
      <c r="E12" s="39"/>
      <c r="F12" s="40"/>
      <c r="G12" s="41"/>
      <c r="H12" s="42"/>
      <c r="I12" s="52"/>
      <c r="J12" s="44"/>
      <c r="K12" s="45"/>
      <c r="L12" s="46"/>
      <c r="M12" s="45"/>
    </row>
    <row r="13" spans="1:13" s="50" customFormat="1" ht="60" customHeight="1" x14ac:dyDescent="0.3">
      <c r="A13" s="36"/>
      <c r="B13" s="53"/>
      <c r="C13" s="36"/>
      <c r="D13" s="38"/>
      <c r="E13" s="39"/>
      <c r="F13" s="40"/>
      <c r="G13" s="41"/>
      <c r="H13" s="54"/>
      <c r="I13" s="43"/>
      <c r="J13" s="44"/>
      <c r="K13" s="45"/>
      <c r="L13" s="46"/>
      <c r="M13" s="45"/>
    </row>
    <row r="14" spans="1:13" s="63" customFormat="1" ht="53.1" customHeight="1" x14ac:dyDescent="0.3">
      <c r="A14" s="33"/>
      <c r="B14" s="33" t="s">
        <v>21</v>
      </c>
      <c r="C14" s="33"/>
      <c r="D14" s="55"/>
      <c r="E14" s="56"/>
      <c r="F14" s="57"/>
      <c r="G14" s="57"/>
      <c r="H14" s="58">
        <f>SUBTOTAL(9,H4:H13)</f>
        <v>179011145.39000002</v>
      </c>
      <c r="I14" s="59"/>
      <c r="J14" s="60"/>
      <c r="K14" s="61"/>
      <c r="L14" s="62">
        <f>SUBTOTAL(9,L4:L13)</f>
        <v>179011145.39000002</v>
      </c>
      <c r="M14" s="61"/>
    </row>
  </sheetData>
  <mergeCells count="1">
    <mergeCell ref="A3:E3"/>
  </mergeCells>
  <phoneticPr fontId="3" type="noConversion"/>
  <pageMargins left="0.70866141732283472" right="0.70866141732283472" top="0.74803149606299213" bottom="0.74803149606299213" header="0.31496062992125984" footer="0.31496062992125984"/>
  <pageSetup paperSize="9" scale="96" fitToHeight="0" orientation="portrait" r:id="rId1"/>
  <headerFooter>
    <oddFooter>&amp;R&amp;P/&amp;N &amp;A</oddFooter>
  </headerFooter>
  <colBreaks count="1" manualBreakCount="1">
    <brk id="9" max="1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C8B77-62E0-453D-BA35-86DBC99E6177}">
  <sheetPr>
    <tabColor rgb="FF0000FF"/>
    <pageSetUpPr fitToPage="1"/>
  </sheetPr>
  <dimension ref="A1:M25"/>
  <sheetViews>
    <sheetView view="pageBreakPreview" zoomScaleNormal="100" zoomScaleSheetLayoutView="100" workbookViewId="0">
      <pane ySplit="4" topLeftCell="A17" activePane="bottomLeft" state="frozenSplit"/>
      <selection activeCell="B11" sqref="B11"/>
      <selection pane="bottomLeft" activeCell="B20" sqref="B20"/>
    </sheetView>
  </sheetViews>
  <sheetFormatPr defaultRowHeight="12" x14ac:dyDescent="0.3"/>
  <cols>
    <col min="1" max="1" width="4.625" style="64" customWidth="1"/>
    <col min="2" max="2" width="20.625" style="64" customWidth="1"/>
    <col min="3" max="3" width="7.5" style="64" bestFit="1" customWidth="1"/>
    <col min="4" max="4" width="9.625" style="65" customWidth="1"/>
    <col min="5" max="5" width="8.5" style="65" bestFit="1" customWidth="1"/>
    <col min="6" max="6" width="7.25" style="66" bestFit="1" customWidth="1"/>
    <col min="7" max="7" width="6.5" style="65" bestFit="1" customWidth="1"/>
    <col min="8" max="8" width="7.625" style="65" customWidth="1"/>
    <col min="9" max="9" width="10.625" style="65" customWidth="1"/>
    <col min="10" max="11" width="9" style="64"/>
    <col min="12" max="12" width="12.375" style="65" customWidth="1"/>
    <col min="13" max="16384" width="9" style="64"/>
  </cols>
  <sheetData>
    <row r="1" spans="1:13" s="21" customFormat="1" ht="24.95" customHeight="1" x14ac:dyDescent="0.3">
      <c r="A1" s="16" t="s">
        <v>91</v>
      </c>
      <c r="B1" s="17"/>
      <c r="C1" s="17"/>
      <c r="D1" s="18"/>
      <c r="E1" s="18"/>
      <c r="F1" s="18"/>
      <c r="G1" s="19"/>
      <c r="H1" s="20"/>
      <c r="I1" s="18"/>
      <c r="L1" s="22"/>
    </row>
    <row r="2" spans="1:13" s="27" customFormat="1" ht="24.95" customHeight="1" x14ac:dyDescent="0.3">
      <c r="A2" s="23" t="s">
        <v>115</v>
      </c>
      <c r="B2" s="24"/>
      <c r="C2" s="24"/>
      <c r="D2" s="25"/>
      <c r="E2" s="25"/>
      <c r="F2" s="25"/>
      <c r="G2" s="26"/>
      <c r="H2" s="26"/>
      <c r="I2" s="25"/>
    </row>
    <row r="3" spans="1:13" s="31" customFormat="1" ht="24.95" customHeight="1" x14ac:dyDescent="0.3">
      <c r="A3" s="122">
        <v>46314</v>
      </c>
      <c r="B3" s="122"/>
      <c r="C3" s="122"/>
      <c r="D3" s="122"/>
      <c r="E3" s="122"/>
      <c r="F3" s="28"/>
      <c r="G3" s="29"/>
      <c r="H3" s="30"/>
      <c r="L3" s="32"/>
    </row>
    <row r="4" spans="1:13" s="35" customFormat="1" ht="50.1" customHeight="1" x14ac:dyDescent="0.3">
      <c r="A4" s="33" t="s">
        <v>44</v>
      </c>
      <c r="B4" s="33" t="s">
        <v>93</v>
      </c>
      <c r="C4" s="33" t="s">
        <v>45</v>
      </c>
      <c r="D4" s="33" t="s">
        <v>46</v>
      </c>
      <c r="E4" s="34" t="s">
        <v>94</v>
      </c>
      <c r="F4" s="33" t="s">
        <v>5</v>
      </c>
      <c r="G4" s="33" t="s">
        <v>95</v>
      </c>
      <c r="H4" s="33" t="s">
        <v>47</v>
      </c>
      <c r="I4" s="33" t="s">
        <v>96</v>
      </c>
      <c r="J4" s="33" t="s">
        <v>97</v>
      </c>
      <c r="K4" s="33" t="s">
        <v>98</v>
      </c>
      <c r="L4" s="33" t="s">
        <v>99</v>
      </c>
      <c r="M4" s="33" t="s">
        <v>100</v>
      </c>
    </row>
    <row r="5" spans="1:13" s="47" customFormat="1" ht="60" customHeight="1" x14ac:dyDescent="0.3">
      <c r="A5" s="36">
        <v>1</v>
      </c>
      <c r="B5" s="51" t="s">
        <v>116</v>
      </c>
      <c r="C5" s="36" t="s">
        <v>117</v>
      </c>
      <c r="D5" s="38">
        <v>222900000</v>
      </c>
      <c r="E5" s="39" t="str">
        <f t="shared" ref="E5:E20" si="0">TEXT(J5,"yy.mm.dd")&amp;"∼
"&amp;TEXT(K5,"yy.mm.dd")</f>
        <v>23.01.31∼
26.10.25</v>
      </c>
      <c r="F5" s="40">
        <f>IF(M5="",(IF((K5-$A$3+1)&gt;365,365,K5-$A$3+1)),(IF((K5-M5+1)&gt;365,365,K5-M5+1)))</f>
        <v>7</v>
      </c>
      <c r="G5" s="41">
        <f t="shared" ref="G5:G20" si="1">K5-J5+1</f>
        <v>1364</v>
      </c>
      <c r="H5" s="54" t="s">
        <v>108</v>
      </c>
      <c r="I5" s="43" t="s">
        <v>118</v>
      </c>
      <c r="J5" s="44">
        <v>44957</v>
      </c>
      <c r="K5" s="45">
        <v>46320</v>
      </c>
      <c r="L5" s="46"/>
      <c r="M5" s="45"/>
    </row>
    <row r="6" spans="1:13" s="47" customFormat="1" ht="60" customHeight="1" x14ac:dyDescent="0.3">
      <c r="A6" s="36">
        <f>A5+1</f>
        <v>2</v>
      </c>
      <c r="B6" s="67" t="s">
        <v>119</v>
      </c>
      <c r="C6" s="36" t="s">
        <v>120</v>
      </c>
      <c r="D6" s="38">
        <v>214855000</v>
      </c>
      <c r="E6" s="39" t="str">
        <f t="shared" si="0"/>
        <v>23.03.20∼
24.08.30</v>
      </c>
      <c r="F6" s="40">
        <f t="shared" ref="F6:F20" si="2">IF(M6="",(IF((K6-$A$3+1)&gt;365,365,K6-$A$3+1)),(IF((K6-M6+1)&gt;365,365,K6-M6+1)))</f>
        <v>31</v>
      </c>
      <c r="G6" s="41">
        <f t="shared" si="1"/>
        <v>530</v>
      </c>
      <c r="H6" s="54" t="s">
        <v>121</v>
      </c>
      <c r="I6" s="36" t="s">
        <v>122</v>
      </c>
      <c r="J6" s="44">
        <v>45005</v>
      </c>
      <c r="K6" s="45">
        <v>45534</v>
      </c>
      <c r="L6" s="46"/>
      <c r="M6" s="45">
        <v>45504</v>
      </c>
    </row>
    <row r="7" spans="1:13" s="50" customFormat="1" ht="60" customHeight="1" x14ac:dyDescent="0.3">
      <c r="A7" s="36">
        <f t="shared" ref="A7:A20" si="3">A6+1</f>
        <v>3</v>
      </c>
      <c r="B7" s="51" t="s">
        <v>123</v>
      </c>
      <c r="C7" s="36" t="s">
        <v>54</v>
      </c>
      <c r="D7" s="38">
        <v>1740000000</v>
      </c>
      <c r="E7" s="39" t="str">
        <f t="shared" si="0"/>
        <v>23.07.06∼
28.01.05</v>
      </c>
      <c r="F7" s="40">
        <f t="shared" si="2"/>
        <v>365</v>
      </c>
      <c r="G7" s="41">
        <f t="shared" si="1"/>
        <v>1645</v>
      </c>
      <c r="H7" s="42">
        <f t="shared" ref="H7:H20" si="4">ROUND(D7*(F7/G7)/10,2)</f>
        <v>38607902.740000002</v>
      </c>
      <c r="I7" s="43" t="s">
        <v>20</v>
      </c>
      <c r="J7" s="44">
        <v>45113</v>
      </c>
      <c r="K7" s="45">
        <v>46757</v>
      </c>
      <c r="L7" s="46">
        <f t="shared" ref="L7:L20" si="5">ROUND(D7*(F7/G7)/10,2)</f>
        <v>38607902.740000002</v>
      </c>
      <c r="M7" s="45"/>
    </row>
    <row r="8" spans="1:13" s="50" customFormat="1" ht="60" customHeight="1" x14ac:dyDescent="0.3">
      <c r="A8" s="36">
        <f t="shared" si="3"/>
        <v>4</v>
      </c>
      <c r="B8" s="51" t="s">
        <v>124</v>
      </c>
      <c r="C8" s="36" t="s">
        <v>104</v>
      </c>
      <c r="D8" s="38">
        <v>587900000</v>
      </c>
      <c r="E8" s="39" t="str">
        <f t="shared" si="0"/>
        <v>23.07.27∼
24.10.26</v>
      </c>
      <c r="F8" s="40">
        <f t="shared" si="2"/>
        <v>326</v>
      </c>
      <c r="G8" s="41">
        <f t="shared" si="1"/>
        <v>458</v>
      </c>
      <c r="H8" s="54" t="s">
        <v>121</v>
      </c>
      <c r="I8" s="43" t="s">
        <v>125</v>
      </c>
      <c r="J8" s="44">
        <v>45134</v>
      </c>
      <c r="K8" s="45">
        <v>45591</v>
      </c>
      <c r="L8" s="46"/>
      <c r="M8" s="45">
        <v>45266</v>
      </c>
    </row>
    <row r="9" spans="1:13" s="50" customFormat="1" ht="60" customHeight="1" x14ac:dyDescent="0.3">
      <c r="A9" s="36">
        <f t="shared" si="3"/>
        <v>5</v>
      </c>
      <c r="B9" s="51" t="s">
        <v>126</v>
      </c>
      <c r="C9" s="36" t="s">
        <v>127</v>
      </c>
      <c r="D9" s="38">
        <v>89540000</v>
      </c>
      <c r="E9" s="39" t="str">
        <f t="shared" si="0"/>
        <v>23.08.25∼
27.02.01</v>
      </c>
      <c r="F9" s="40">
        <f t="shared" si="2"/>
        <v>243</v>
      </c>
      <c r="G9" s="41">
        <f t="shared" si="1"/>
        <v>1257</v>
      </c>
      <c r="H9" s="54" t="s">
        <v>121</v>
      </c>
      <c r="I9" s="43" t="s">
        <v>128</v>
      </c>
      <c r="J9" s="44">
        <v>45163</v>
      </c>
      <c r="K9" s="45">
        <v>46419</v>
      </c>
      <c r="L9" s="46"/>
      <c r="M9" s="45">
        <v>46177</v>
      </c>
    </row>
    <row r="10" spans="1:13" s="50" customFormat="1" ht="60" customHeight="1" x14ac:dyDescent="0.3">
      <c r="A10" s="36">
        <f t="shared" si="3"/>
        <v>6</v>
      </c>
      <c r="B10" s="51" t="s">
        <v>129</v>
      </c>
      <c r="C10" s="36" t="s">
        <v>104</v>
      </c>
      <c r="D10" s="38">
        <v>165440000</v>
      </c>
      <c r="E10" s="39" t="str">
        <f t="shared" si="0"/>
        <v>23.12.11∼
26.09.16</v>
      </c>
      <c r="F10" s="40">
        <f t="shared" si="2"/>
        <v>20</v>
      </c>
      <c r="G10" s="41">
        <f t="shared" si="1"/>
        <v>1011</v>
      </c>
      <c r="H10" s="42">
        <f t="shared" si="4"/>
        <v>327279.92</v>
      </c>
      <c r="I10" s="43" t="s">
        <v>105</v>
      </c>
      <c r="J10" s="44">
        <v>45271</v>
      </c>
      <c r="K10" s="45">
        <v>46281</v>
      </c>
      <c r="L10" s="46">
        <f t="shared" si="5"/>
        <v>327279.92</v>
      </c>
      <c r="M10" s="45">
        <v>46262</v>
      </c>
    </row>
    <row r="11" spans="1:13" s="50" customFormat="1" ht="60" customHeight="1" x14ac:dyDescent="0.3">
      <c r="A11" s="36">
        <f t="shared" si="3"/>
        <v>7</v>
      </c>
      <c r="B11" s="51" t="s">
        <v>130</v>
      </c>
      <c r="C11" s="36" t="s">
        <v>104</v>
      </c>
      <c r="D11" s="38">
        <v>295478000</v>
      </c>
      <c r="E11" s="39" t="str">
        <f t="shared" si="0"/>
        <v>24.06.17∼
27.06.16</v>
      </c>
      <c r="F11" s="40">
        <f t="shared" si="2"/>
        <v>241</v>
      </c>
      <c r="G11" s="41">
        <f t="shared" si="1"/>
        <v>1095</v>
      </c>
      <c r="H11" s="42">
        <f t="shared" si="4"/>
        <v>6503214.4299999997</v>
      </c>
      <c r="I11" s="43" t="s">
        <v>20</v>
      </c>
      <c r="J11" s="44">
        <v>45460</v>
      </c>
      <c r="K11" s="45">
        <v>46554</v>
      </c>
      <c r="L11" s="46">
        <f t="shared" si="5"/>
        <v>6503214.4299999997</v>
      </c>
      <c r="M11" s="45"/>
    </row>
    <row r="12" spans="1:13" s="50" customFormat="1" ht="60" customHeight="1" x14ac:dyDescent="0.3">
      <c r="A12" s="36">
        <f t="shared" si="3"/>
        <v>8</v>
      </c>
      <c r="B12" s="51" t="s">
        <v>131</v>
      </c>
      <c r="C12" s="36" t="s">
        <v>54</v>
      </c>
      <c r="D12" s="38">
        <v>779160000</v>
      </c>
      <c r="E12" s="39" t="str">
        <f t="shared" si="0"/>
        <v>24.06.27∼
26.12.26</v>
      </c>
      <c r="F12" s="40">
        <f t="shared" si="2"/>
        <v>69</v>
      </c>
      <c r="G12" s="41">
        <f t="shared" si="1"/>
        <v>913</v>
      </c>
      <c r="H12" s="42">
        <f t="shared" si="4"/>
        <v>5888503.8300000001</v>
      </c>
      <c r="I12" s="43" t="s">
        <v>20</v>
      </c>
      <c r="J12" s="44">
        <v>45470</v>
      </c>
      <c r="K12" s="45">
        <v>46382</v>
      </c>
      <c r="L12" s="46">
        <f t="shared" si="5"/>
        <v>5888503.8300000001</v>
      </c>
      <c r="M12" s="45"/>
    </row>
    <row r="13" spans="1:13" s="50" customFormat="1" ht="60" customHeight="1" x14ac:dyDescent="0.3">
      <c r="A13" s="36">
        <f t="shared" si="3"/>
        <v>9</v>
      </c>
      <c r="B13" s="51" t="s">
        <v>132</v>
      </c>
      <c r="C13" s="36" t="s">
        <v>54</v>
      </c>
      <c r="D13" s="38">
        <v>653564000</v>
      </c>
      <c r="E13" s="39" t="str">
        <f t="shared" si="0"/>
        <v>24.09.10∼
25.09.09</v>
      </c>
      <c r="F13" s="40">
        <f t="shared" si="2"/>
        <v>13</v>
      </c>
      <c r="G13" s="41">
        <f t="shared" si="1"/>
        <v>365</v>
      </c>
      <c r="H13" s="54" t="s">
        <v>121</v>
      </c>
      <c r="I13" s="43" t="s">
        <v>133</v>
      </c>
      <c r="J13" s="44">
        <v>45545</v>
      </c>
      <c r="K13" s="45">
        <v>45909</v>
      </c>
      <c r="L13" s="46"/>
      <c r="M13" s="45">
        <v>45897</v>
      </c>
    </row>
    <row r="14" spans="1:13" s="50" customFormat="1" ht="60" customHeight="1" x14ac:dyDescent="0.3">
      <c r="A14" s="36">
        <f t="shared" si="3"/>
        <v>10</v>
      </c>
      <c r="B14" s="67" t="s">
        <v>134</v>
      </c>
      <c r="C14" s="36" t="s">
        <v>135</v>
      </c>
      <c r="D14" s="38">
        <v>790000000</v>
      </c>
      <c r="E14" s="39" t="str">
        <f t="shared" si="0"/>
        <v>24.10.16∼
26.09.30</v>
      </c>
      <c r="F14" s="40">
        <f t="shared" si="2"/>
        <v>-18</v>
      </c>
      <c r="G14" s="41">
        <f t="shared" si="1"/>
        <v>715</v>
      </c>
      <c r="H14" s="54" t="s">
        <v>108</v>
      </c>
      <c r="I14" s="43" t="s">
        <v>136</v>
      </c>
      <c r="J14" s="44">
        <v>45581</v>
      </c>
      <c r="K14" s="45">
        <v>46295</v>
      </c>
      <c r="L14" s="46"/>
      <c r="M14" s="45"/>
    </row>
    <row r="15" spans="1:13" s="50" customFormat="1" ht="60" customHeight="1" x14ac:dyDescent="0.3">
      <c r="A15" s="36">
        <f t="shared" si="3"/>
        <v>11</v>
      </c>
      <c r="B15" s="51" t="s">
        <v>137</v>
      </c>
      <c r="C15" s="36" t="s">
        <v>55</v>
      </c>
      <c r="D15" s="38">
        <v>764530000</v>
      </c>
      <c r="E15" s="39" t="str">
        <f t="shared" si="0"/>
        <v>24.12.18∼
27.12.17</v>
      </c>
      <c r="F15" s="40">
        <f t="shared" si="2"/>
        <v>365</v>
      </c>
      <c r="G15" s="41">
        <f t="shared" si="1"/>
        <v>1095</v>
      </c>
      <c r="H15" s="42">
        <f t="shared" si="4"/>
        <v>25484333.329999998</v>
      </c>
      <c r="I15" s="43" t="s">
        <v>20</v>
      </c>
      <c r="J15" s="44">
        <v>45644</v>
      </c>
      <c r="K15" s="45">
        <v>46738</v>
      </c>
      <c r="L15" s="46">
        <f t="shared" si="5"/>
        <v>25484333.329999998</v>
      </c>
      <c r="M15" s="45"/>
    </row>
    <row r="16" spans="1:13" s="50" customFormat="1" ht="60" customHeight="1" x14ac:dyDescent="0.3">
      <c r="A16" s="36">
        <f t="shared" si="3"/>
        <v>12</v>
      </c>
      <c r="B16" s="51" t="s">
        <v>138</v>
      </c>
      <c r="C16" s="36" t="s">
        <v>104</v>
      </c>
      <c r="D16" s="38">
        <v>1415000000</v>
      </c>
      <c r="E16" s="39" t="str">
        <f t="shared" si="0"/>
        <v>25.07.02∼
30.07.01</v>
      </c>
      <c r="F16" s="40">
        <f t="shared" si="2"/>
        <v>365</v>
      </c>
      <c r="G16" s="41">
        <f t="shared" si="1"/>
        <v>1826</v>
      </c>
      <c r="H16" s="42">
        <f t="shared" si="4"/>
        <v>28284501.640000001</v>
      </c>
      <c r="I16" s="43" t="s">
        <v>20</v>
      </c>
      <c r="J16" s="44">
        <v>45840</v>
      </c>
      <c r="K16" s="45">
        <v>47665</v>
      </c>
      <c r="L16" s="46">
        <f t="shared" si="5"/>
        <v>28284501.640000001</v>
      </c>
      <c r="M16" s="45"/>
    </row>
    <row r="17" spans="1:13" s="50" customFormat="1" ht="60" customHeight="1" x14ac:dyDescent="0.3">
      <c r="A17" s="36">
        <f t="shared" si="3"/>
        <v>13</v>
      </c>
      <c r="B17" s="51" t="s">
        <v>139</v>
      </c>
      <c r="C17" s="36" t="s">
        <v>140</v>
      </c>
      <c r="D17" s="38">
        <v>488400000</v>
      </c>
      <c r="E17" s="39" t="str">
        <f t="shared" si="0"/>
        <v>25.07.23∼
26.07.22</v>
      </c>
      <c r="F17" s="40">
        <f t="shared" si="2"/>
        <v>58</v>
      </c>
      <c r="G17" s="41">
        <f t="shared" si="1"/>
        <v>365</v>
      </c>
      <c r="H17" s="54" t="s">
        <v>121</v>
      </c>
      <c r="I17" s="43" t="s">
        <v>141</v>
      </c>
      <c r="J17" s="44">
        <v>45861</v>
      </c>
      <c r="K17" s="45">
        <v>46225</v>
      </c>
      <c r="L17" s="46"/>
      <c r="M17" s="45">
        <v>46168</v>
      </c>
    </row>
    <row r="18" spans="1:13" s="50" customFormat="1" ht="60" customHeight="1" x14ac:dyDescent="0.3">
      <c r="A18" s="36">
        <f t="shared" si="3"/>
        <v>14</v>
      </c>
      <c r="B18" s="51" t="s">
        <v>142</v>
      </c>
      <c r="C18" s="36" t="s">
        <v>143</v>
      </c>
      <c r="D18" s="38">
        <v>791900000</v>
      </c>
      <c r="E18" s="39" t="str">
        <f t="shared" si="0"/>
        <v>25.09.23∼
27.07.31</v>
      </c>
      <c r="F18" s="40">
        <f t="shared" si="2"/>
        <v>331</v>
      </c>
      <c r="G18" s="41">
        <f t="shared" si="1"/>
        <v>677</v>
      </c>
      <c r="H18" s="42">
        <f t="shared" si="4"/>
        <v>38717710.490000002</v>
      </c>
      <c r="I18" s="43" t="s">
        <v>144</v>
      </c>
      <c r="J18" s="44">
        <v>45923</v>
      </c>
      <c r="K18" s="45">
        <v>46599</v>
      </c>
      <c r="L18" s="46">
        <f t="shared" si="5"/>
        <v>38717710.490000002</v>
      </c>
      <c r="M18" s="45">
        <v>46269</v>
      </c>
    </row>
    <row r="19" spans="1:13" s="50" customFormat="1" ht="60" customHeight="1" x14ac:dyDescent="0.3">
      <c r="A19" s="36">
        <f t="shared" si="3"/>
        <v>15</v>
      </c>
      <c r="B19" s="67" t="s">
        <v>145</v>
      </c>
      <c r="C19" s="36" t="s">
        <v>146</v>
      </c>
      <c r="D19" s="49">
        <v>708685000</v>
      </c>
      <c r="E19" s="39" t="str">
        <f t="shared" si="0"/>
        <v>26.01.30∼
29.12.15</v>
      </c>
      <c r="F19" s="40">
        <f t="shared" si="2"/>
        <v>365</v>
      </c>
      <c r="G19" s="41">
        <f t="shared" si="1"/>
        <v>1416</v>
      </c>
      <c r="H19" s="42">
        <f t="shared" si="4"/>
        <v>18267657.129999999</v>
      </c>
      <c r="I19" s="52" t="s">
        <v>20</v>
      </c>
      <c r="J19" s="44">
        <v>46052</v>
      </c>
      <c r="K19" s="45">
        <v>47467</v>
      </c>
      <c r="L19" s="46">
        <f t="shared" si="5"/>
        <v>18267657.129999999</v>
      </c>
      <c r="M19" s="45"/>
    </row>
    <row r="20" spans="1:13" s="50" customFormat="1" ht="60" customHeight="1" x14ac:dyDescent="0.3">
      <c r="A20" s="36">
        <f t="shared" si="3"/>
        <v>16</v>
      </c>
      <c r="B20" s="67" t="s">
        <v>112</v>
      </c>
      <c r="C20" s="36" t="s">
        <v>113</v>
      </c>
      <c r="D20" s="49">
        <v>299730000</v>
      </c>
      <c r="E20" s="39" t="str">
        <f t="shared" si="0"/>
        <v>26.09.01∼
27.08.31</v>
      </c>
      <c r="F20" s="40">
        <f t="shared" si="2"/>
        <v>317</v>
      </c>
      <c r="G20" s="41">
        <f t="shared" si="1"/>
        <v>365</v>
      </c>
      <c r="H20" s="42">
        <f t="shared" si="4"/>
        <v>26031345.210000001</v>
      </c>
      <c r="I20" s="52" t="s">
        <v>20</v>
      </c>
      <c r="J20" s="44">
        <v>46266</v>
      </c>
      <c r="K20" s="45">
        <v>46630</v>
      </c>
      <c r="L20" s="46">
        <f t="shared" si="5"/>
        <v>26031345.210000001</v>
      </c>
      <c r="M20" s="45"/>
    </row>
    <row r="21" spans="1:13" s="50" customFormat="1" ht="60" customHeight="1" x14ac:dyDescent="0.3">
      <c r="A21" s="36"/>
      <c r="B21" s="53" t="s">
        <v>114</v>
      </c>
      <c r="C21" s="36"/>
      <c r="D21" s="49"/>
      <c r="E21" s="39"/>
      <c r="F21" s="40"/>
      <c r="G21" s="41"/>
      <c r="H21" s="42"/>
      <c r="I21" s="52"/>
      <c r="J21" s="44"/>
      <c r="K21" s="45"/>
      <c r="L21" s="46"/>
      <c r="M21" s="45"/>
    </row>
    <row r="22" spans="1:13" s="50" customFormat="1" ht="60" customHeight="1" x14ac:dyDescent="0.3">
      <c r="A22" s="36"/>
      <c r="B22" s="53"/>
      <c r="C22" s="36"/>
      <c r="D22" s="49"/>
      <c r="E22" s="39"/>
      <c r="F22" s="68"/>
      <c r="G22" s="41"/>
      <c r="H22" s="42"/>
      <c r="I22" s="52"/>
      <c r="J22" s="44"/>
      <c r="K22" s="45"/>
      <c r="L22" s="46"/>
      <c r="M22" s="45"/>
    </row>
    <row r="23" spans="1:13" s="50" customFormat="1" ht="60" customHeight="1" x14ac:dyDescent="0.3">
      <c r="A23" s="36"/>
      <c r="B23" s="51"/>
      <c r="C23" s="36"/>
      <c r="D23" s="49"/>
      <c r="E23" s="39"/>
      <c r="F23" s="68"/>
      <c r="G23" s="41"/>
      <c r="H23" s="42"/>
      <c r="I23" s="52"/>
      <c r="J23" s="44"/>
      <c r="K23" s="45"/>
      <c r="L23" s="46"/>
      <c r="M23" s="45"/>
    </row>
    <row r="24" spans="1:13" s="50" customFormat="1" ht="60" customHeight="1" x14ac:dyDescent="0.3">
      <c r="A24" s="36"/>
      <c r="B24" s="51"/>
      <c r="C24" s="36"/>
      <c r="D24" s="49"/>
      <c r="E24" s="39"/>
      <c r="F24" s="68"/>
      <c r="G24" s="41"/>
      <c r="H24" s="42"/>
      <c r="I24" s="52"/>
      <c r="J24" s="44"/>
      <c r="K24" s="45"/>
      <c r="L24" s="46"/>
      <c r="M24" s="45"/>
    </row>
    <row r="25" spans="1:13" s="63" customFormat="1" ht="53.1" customHeight="1" x14ac:dyDescent="0.3">
      <c r="A25" s="33"/>
      <c r="B25" s="33" t="s">
        <v>21</v>
      </c>
      <c r="C25" s="33"/>
      <c r="D25" s="55"/>
      <c r="E25" s="56"/>
      <c r="F25" s="57"/>
      <c r="G25" s="57"/>
      <c r="H25" s="58">
        <f>SUBTOTAL(9,H4:H24)</f>
        <v>188112448.72</v>
      </c>
      <c r="I25" s="59"/>
      <c r="J25" s="60"/>
      <c r="K25" s="61"/>
      <c r="L25" s="62">
        <f>SUBTOTAL(9,L4:L24)</f>
        <v>188112448.72</v>
      </c>
      <c r="M25" s="61"/>
    </row>
  </sheetData>
  <mergeCells count="1">
    <mergeCell ref="A3:E3"/>
  </mergeCells>
  <phoneticPr fontId="3" type="noConversion"/>
  <pageMargins left="0.70866141732283472" right="0.70866141732283472" top="0.74803149606299213" bottom="0.74803149606299213" header="0.31496062992125984" footer="0.31496062992125984"/>
  <pageSetup paperSize="9" scale="96" fitToHeight="0" orientation="portrait" r:id="rId1"/>
  <headerFooter>
    <oddFooter>&amp;R&amp;P/&amp;N &amp;A</oddFooter>
  </headerFooter>
  <colBreaks count="1" manualBreakCount="1">
    <brk id="9" max="1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479F0-35A1-4574-8F82-B86CE48C4D95}">
  <sheetPr>
    <pageSetUpPr fitToPage="1"/>
  </sheetPr>
  <dimension ref="A1:M20"/>
  <sheetViews>
    <sheetView topLeftCell="A4" zoomScale="85" zoomScaleNormal="85" workbookViewId="0">
      <selection activeCell="B19" sqref="B19"/>
    </sheetView>
  </sheetViews>
  <sheetFormatPr defaultRowHeight="14.25" x14ac:dyDescent="0.3"/>
  <cols>
    <col min="1" max="1" width="9" style="1"/>
    <col min="2" max="2" width="34.25" style="1" bestFit="1" customWidth="1"/>
    <col min="3" max="3" width="15.625" style="1" customWidth="1"/>
    <col min="4" max="4" width="13.875" style="1" bestFit="1" customWidth="1"/>
    <col min="5" max="6" width="10.25" style="1" bestFit="1" customWidth="1"/>
    <col min="7" max="7" width="10.625" style="1" customWidth="1"/>
    <col min="8" max="8" width="9" style="1"/>
    <col min="9" max="9" width="11.25" style="1" customWidth="1"/>
    <col min="10" max="10" width="8.125" style="1" customWidth="1"/>
    <col min="11" max="12" width="9" style="1"/>
    <col min="13" max="13" width="11.125" style="1" bestFit="1" customWidth="1"/>
    <col min="14" max="16384" width="9" style="1"/>
  </cols>
  <sheetData>
    <row r="1" spans="1:13" ht="30" customHeight="1" x14ac:dyDescent="0.3">
      <c r="A1" s="12" t="s">
        <v>3</v>
      </c>
      <c r="B1" s="12"/>
      <c r="C1" s="12"/>
      <c r="D1" s="12"/>
      <c r="E1" s="12"/>
      <c r="F1" s="12"/>
      <c r="G1" s="12"/>
      <c r="H1" s="12"/>
      <c r="I1" s="12"/>
      <c r="J1" s="12"/>
    </row>
    <row r="2" spans="1:13" ht="30" customHeight="1" x14ac:dyDescent="0.3">
      <c r="A2" s="12" t="s">
        <v>63</v>
      </c>
      <c r="B2" s="12"/>
      <c r="C2" s="12"/>
      <c r="D2" s="12"/>
      <c r="E2" s="12"/>
      <c r="F2" s="12"/>
      <c r="G2" s="12"/>
      <c r="H2" s="12"/>
      <c r="I2" s="12"/>
      <c r="J2" s="12"/>
    </row>
    <row r="3" spans="1:13" ht="30" customHeight="1" x14ac:dyDescent="0.3">
      <c r="A3" s="13" t="s">
        <v>43</v>
      </c>
      <c r="B3" s="13"/>
      <c r="C3" s="13"/>
      <c r="D3" s="13"/>
      <c r="E3" s="13"/>
      <c r="F3" s="13"/>
      <c r="G3" s="13"/>
      <c r="H3" s="13"/>
      <c r="I3" s="13"/>
      <c r="J3" s="13"/>
    </row>
    <row r="4" spans="1:13" ht="30" customHeight="1" x14ac:dyDescent="0.3">
      <c r="A4" s="11" t="s">
        <v>44</v>
      </c>
      <c r="B4" s="11" t="s">
        <v>0</v>
      </c>
      <c r="C4" s="11" t="s">
        <v>45</v>
      </c>
      <c r="D4" s="11" t="s">
        <v>46</v>
      </c>
      <c r="E4" s="11" t="s">
        <v>1</v>
      </c>
      <c r="F4" s="11" t="s">
        <v>4</v>
      </c>
      <c r="G4" s="11" t="s">
        <v>5</v>
      </c>
      <c r="H4" s="11" t="s">
        <v>48</v>
      </c>
      <c r="I4" s="11" t="s">
        <v>47</v>
      </c>
      <c r="J4" s="3" t="s">
        <v>2</v>
      </c>
    </row>
    <row r="5" spans="1:13" ht="39.950000000000003" customHeight="1" x14ac:dyDescent="0.3">
      <c r="A5" s="3">
        <v>1</v>
      </c>
      <c r="B5" s="4" t="s">
        <v>8</v>
      </c>
      <c r="C5" s="4" t="s">
        <v>50</v>
      </c>
      <c r="D5" s="5">
        <v>1733</v>
      </c>
      <c r="E5" s="6">
        <v>42165</v>
      </c>
      <c r="F5" s="6">
        <v>46414</v>
      </c>
      <c r="G5" s="3">
        <v>101</v>
      </c>
      <c r="H5" s="3">
        <v>4250</v>
      </c>
      <c r="I5" s="15">
        <v>4.1184229999999999</v>
      </c>
      <c r="J5" s="8" t="s">
        <v>20</v>
      </c>
      <c r="M5" s="14"/>
    </row>
    <row r="6" spans="1:13" ht="39.950000000000003" customHeight="1" x14ac:dyDescent="0.3">
      <c r="A6" s="3">
        <v>2</v>
      </c>
      <c r="B6" s="4" t="s">
        <v>9</v>
      </c>
      <c r="C6" s="4" t="s">
        <v>51</v>
      </c>
      <c r="D6" s="5">
        <v>2758</v>
      </c>
      <c r="E6" s="6">
        <v>43116</v>
      </c>
      <c r="F6" s="6">
        <v>46522</v>
      </c>
      <c r="G6" s="3">
        <v>209</v>
      </c>
      <c r="H6" s="3">
        <v>3407</v>
      </c>
      <c r="I6" s="15">
        <v>16.919367999999999</v>
      </c>
      <c r="J6" s="8" t="s">
        <v>20</v>
      </c>
      <c r="M6" s="14"/>
    </row>
    <row r="7" spans="1:13" ht="39.950000000000003" customHeight="1" x14ac:dyDescent="0.3">
      <c r="A7" s="3">
        <v>3</v>
      </c>
      <c r="B7" s="4" t="s">
        <v>22</v>
      </c>
      <c r="C7" s="4" t="s">
        <v>53</v>
      </c>
      <c r="D7" s="5">
        <v>272</v>
      </c>
      <c r="E7" s="6">
        <v>43398</v>
      </c>
      <c r="F7" s="6">
        <v>43762</v>
      </c>
      <c r="G7" s="3" t="s">
        <v>27</v>
      </c>
      <c r="H7" s="3">
        <v>365</v>
      </c>
      <c r="I7" s="15"/>
      <c r="J7" s="8" t="s">
        <v>71</v>
      </c>
      <c r="M7" s="14"/>
    </row>
    <row r="8" spans="1:13" ht="39.950000000000003" customHeight="1" x14ac:dyDescent="0.3">
      <c r="A8" s="3">
        <v>4</v>
      </c>
      <c r="B8" s="4" t="s">
        <v>23</v>
      </c>
      <c r="C8" s="4" t="s">
        <v>53</v>
      </c>
      <c r="D8" s="5">
        <v>1501</v>
      </c>
      <c r="E8" s="6">
        <v>44069</v>
      </c>
      <c r="F8" s="6">
        <v>46387</v>
      </c>
      <c r="G8" s="3">
        <v>74</v>
      </c>
      <c r="H8" s="3">
        <v>2319</v>
      </c>
      <c r="I8" s="15">
        <v>4.7886199999999999</v>
      </c>
      <c r="J8" s="8" t="s">
        <v>20</v>
      </c>
      <c r="M8" s="14"/>
    </row>
    <row r="9" spans="1:13" ht="39.950000000000003" customHeight="1" x14ac:dyDescent="0.3">
      <c r="A9" s="3">
        <v>5</v>
      </c>
      <c r="B9" s="4" t="s">
        <v>13</v>
      </c>
      <c r="C9" s="4" t="s">
        <v>53</v>
      </c>
      <c r="D9" s="5">
        <v>1147</v>
      </c>
      <c r="E9" s="6">
        <v>44617</v>
      </c>
      <c r="F9" s="6">
        <v>46934</v>
      </c>
      <c r="G9" s="3">
        <v>365</v>
      </c>
      <c r="H9" s="3">
        <v>2318</v>
      </c>
      <c r="I9" s="15">
        <v>18.055375000000002</v>
      </c>
      <c r="J9" s="8" t="s">
        <v>20</v>
      </c>
      <c r="M9" s="14"/>
    </row>
    <row r="10" spans="1:13" ht="39.950000000000003" customHeight="1" x14ac:dyDescent="0.3">
      <c r="A10" s="3">
        <v>6</v>
      </c>
      <c r="B10" s="4" t="s">
        <v>25</v>
      </c>
      <c r="C10" s="4" t="s">
        <v>49</v>
      </c>
      <c r="D10" s="5">
        <v>1697</v>
      </c>
      <c r="E10" s="6">
        <v>44896</v>
      </c>
      <c r="F10" s="6">
        <v>48545</v>
      </c>
      <c r="G10" s="3">
        <v>365</v>
      </c>
      <c r="H10" s="3">
        <v>3650</v>
      </c>
      <c r="I10" s="15">
        <v>16.968800000000002</v>
      </c>
      <c r="J10" s="8" t="s">
        <v>20</v>
      </c>
      <c r="M10" s="14"/>
    </row>
    <row r="11" spans="1:13" ht="39.950000000000003" customHeight="1" x14ac:dyDescent="0.3">
      <c r="A11" s="3">
        <v>7</v>
      </c>
      <c r="B11" s="4" t="s">
        <v>36</v>
      </c>
      <c r="C11" s="4" t="s">
        <v>64</v>
      </c>
      <c r="D11" s="5">
        <v>246</v>
      </c>
      <c r="E11" s="6">
        <v>45218</v>
      </c>
      <c r="F11" s="6">
        <v>45582</v>
      </c>
      <c r="G11" s="3" t="s">
        <v>27</v>
      </c>
      <c r="H11" s="3">
        <v>365</v>
      </c>
      <c r="I11" s="15"/>
      <c r="J11" s="8" t="s">
        <v>72</v>
      </c>
      <c r="M11" s="14"/>
    </row>
    <row r="12" spans="1:13" ht="39.950000000000003" customHeight="1" x14ac:dyDescent="0.3">
      <c r="A12" s="3">
        <v>8</v>
      </c>
      <c r="B12" s="4" t="s">
        <v>16</v>
      </c>
      <c r="C12" s="4" t="s">
        <v>55</v>
      </c>
      <c r="D12" s="5">
        <v>1698</v>
      </c>
      <c r="E12" s="6">
        <v>45321</v>
      </c>
      <c r="F12" s="6">
        <v>47147</v>
      </c>
      <c r="G12" s="3" t="s">
        <v>19</v>
      </c>
      <c r="H12" s="3">
        <v>1827</v>
      </c>
      <c r="I12" s="15"/>
      <c r="J12" s="8" t="s">
        <v>62</v>
      </c>
      <c r="M12" s="14"/>
    </row>
    <row r="13" spans="1:13" ht="39.950000000000003" customHeight="1" x14ac:dyDescent="0.3">
      <c r="A13" s="3">
        <v>9</v>
      </c>
      <c r="B13" s="4" t="s">
        <v>41</v>
      </c>
      <c r="C13" s="4" t="s">
        <v>65</v>
      </c>
      <c r="D13" s="5">
        <v>718</v>
      </c>
      <c r="E13" s="6">
        <v>45796</v>
      </c>
      <c r="F13" s="6">
        <v>48675</v>
      </c>
      <c r="G13" s="3">
        <v>365</v>
      </c>
      <c r="H13" s="3">
        <v>2880</v>
      </c>
      <c r="I13" s="15">
        <v>9.1038730000000001</v>
      </c>
      <c r="J13" s="8" t="s">
        <v>20</v>
      </c>
      <c r="M13" s="14"/>
    </row>
    <row r="14" spans="1:13" ht="39.950000000000003" customHeight="1" x14ac:dyDescent="0.3">
      <c r="A14" s="3">
        <v>10</v>
      </c>
      <c r="B14" s="4" t="s">
        <v>30</v>
      </c>
      <c r="C14" s="4" t="s">
        <v>66</v>
      </c>
      <c r="D14" s="5">
        <v>324</v>
      </c>
      <c r="E14" s="6">
        <v>45853</v>
      </c>
      <c r="F14" s="6">
        <v>46283</v>
      </c>
      <c r="G14" s="3">
        <v>24</v>
      </c>
      <c r="H14" s="3">
        <v>431</v>
      </c>
      <c r="I14" s="15">
        <v>1.8050949999999999</v>
      </c>
      <c r="J14" s="8" t="s">
        <v>73</v>
      </c>
      <c r="M14" s="14"/>
    </row>
    <row r="15" spans="1:13" ht="39.950000000000003" customHeight="1" x14ac:dyDescent="0.3">
      <c r="A15" s="3">
        <v>11</v>
      </c>
      <c r="B15" s="4" t="s">
        <v>42</v>
      </c>
      <c r="C15" s="4" t="s">
        <v>67</v>
      </c>
      <c r="D15" s="5">
        <v>183</v>
      </c>
      <c r="E15" s="6">
        <v>46063</v>
      </c>
      <c r="F15" s="6">
        <v>46422</v>
      </c>
      <c r="G15" s="3">
        <v>109</v>
      </c>
      <c r="H15" s="3">
        <v>360</v>
      </c>
      <c r="I15" s="15">
        <v>5.5312049999999999</v>
      </c>
      <c r="J15" s="8" t="s">
        <v>20</v>
      </c>
      <c r="M15" s="14"/>
    </row>
    <row r="16" spans="1:13" ht="39.950000000000003" customHeight="1" x14ac:dyDescent="0.3">
      <c r="A16" s="3">
        <v>12</v>
      </c>
      <c r="B16" s="4" t="s">
        <v>68</v>
      </c>
      <c r="C16" s="4" t="s">
        <v>69</v>
      </c>
      <c r="D16" s="5">
        <v>1576</v>
      </c>
      <c r="E16" s="6">
        <v>46079</v>
      </c>
      <c r="F16" s="6">
        <v>48958</v>
      </c>
      <c r="G16" s="3">
        <v>365</v>
      </c>
      <c r="H16" s="3">
        <v>2880</v>
      </c>
      <c r="I16" s="15">
        <v>19.978579</v>
      </c>
      <c r="J16" s="8" t="s">
        <v>20</v>
      </c>
      <c r="M16" s="14"/>
    </row>
    <row r="17" spans="1:13" ht="39.950000000000003" customHeight="1" x14ac:dyDescent="0.3">
      <c r="A17" s="3">
        <v>13</v>
      </c>
      <c r="B17" s="4" t="s">
        <v>31</v>
      </c>
      <c r="C17" s="4" t="s">
        <v>70</v>
      </c>
      <c r="D17" s="5">
        <v>1375</v>
      </c>
      <c r="E17" s="6">
        <v>46097</v>
      </c>
      <c r="F17" s="6">
        <v>46816</v>
      </c>
      <c r="G17" s="3">
        <v>365</v>
      </c>
      <c r="H17" s="3">
        <v>720</v>
      </c>
      <c r="I17" s="15">
        <v>69.720068999999995</v>
      </c>
      <c r="J17" s="8" t="s">
        <v>20</v>
      </c>
      <c r="M17" s="14"/>
    </row>
    <row r="18" spans="1:13" ht="39.950000000000003" customHeight="1" x14ac:dyDescent="0.3">
      <c r="A18" s="3">
        <v>14</v>
      </c>
      <c r="B18" s="4" t="s">
        <v>17</v>
      </c>
      <c r="C18" s="4" t="s">
        <v>56</v>
      </c>
      <c r="D18" s="5">
        <v>415</v>
      </c>
      <c r="E18" s="6">
        <v>46107</v>
      </c>
      <c r="F18" s="6">
        <v>46656</v>
      </c>
      <c r="G18" s="3">
        <v>343</v>
      </c>
      <c r="H18" s="3">
        <v>550</v>
      </c>
      <c r="I18" s="15">
        <v>25.900552999999999</v>
      </c>
      <c r="J18" s="8" t="s">
        <v>20</v>
      </c>
      <c r="M18" s="14"/>
    </row>
    <row r="19" spans="1:13" ht="39.950000000000003" customHeight="1" x14ac:dyDescent="0.3">
      <c r="A19" s="3">
        <v>15</v>
      </c>
      <c r="B19" s="4" t="s">
        <v>18</v>
      </c>
      <c r="C19" s="4" t="s">
        <v>57</v>
      </c>
      <c r="D19" s="5">
        <v>1107</v>
      </c>
      <c r="E19" s="6">
        <v>46234</v>
      </c>
      <c r="F19" s="6">
        <v>47056</v>
      </c>
      <c r="G19" s="3">
        <v>365</v>
      </c>
      <c r="H19" s="3">
        <v>823</v>
      </c>
      <c r="I19" s="15">
        <v>49.0976</v>
      </c>
      <c r="J19" s="8" t="s">
        <v>20</v>
      </c>
      <c r="M19" s="14"/>
    </row>
    <row r="20" spans="1:13" ht="39.950000000000003" customHeight="1" x14ac:dyDescent="0.3">
      <c r="A20" s="3"/>
      <c r="B20" s="3" t="s">
        <v>21</v>
      </c>
      <c r="C20" s="3"/>
      <c r="D20" s="3"/>
      <c r="E20" s="3"/>
      <c r="F20" s="3"/>
      <c r="G20" s="3"/>
      <c r="H20" s="3"/>
      <c r="I20" s="7" t="str">
        <f>TEXT(ROUND(SUM(I5:I19), 2), "#,##0.00") &amp; "백만원"</f>
        <v>241.99백만원</v>
      </c>
      <c r="J20" s="7"/>
      <c r="L20" s="9"/>
    </row>
  </sheetData>
  <phoneticPr fontId="3" type="noConversion"/>
  <pageMargins left="0.7" right="0.7" top="0.75" bottom="0.75" header="0.3" footer="0.3"/>
  <pageSetup paperSize="9" scale="6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82B6B-59DA-4370-AF65-F7B543683A94}">
  <sheetPr>
    <pageSetUpPr fitToPage="1"/>
  </sheetPr>
  <dimension ref="A1:M22"/>
  <sheetViews>
    <sheetView topLeftCell="A4" zoomScale="85" zoomScaleNormal="85" workbookViewId="0">
      <selection activeCell="B18" sqref="B18"/>
    </sheetView>
  </sheetViews>
  <sheetFormatPr defaultRowHeight="14.25" x14ac:dyDescent="0.3"/>
  <cols>
    <col min="1" max="1" width="9" style="1"/>
    <col min="2" max="2" width="34.25" style="1" bestFit="1" customWidth="1"/>
    <col min="3" max="3" width="15.625" style="1" customWidth="1"/>
    <col min="4" max="4" width="13.875" style="1" bestFit="1" customWidth="1"/>
    <col min="5" max="6" width="10.25" style="1" bestFit="1" customWidth="1"/>
    <col min="7" max="7" width="10.625" style="1" customWidth="1"/>
    <col min="8" max="8" width="9" style="1"/>
    <col min="9" max="9" width="11.25" style="1" customWidth="1"/>
    <col min="10" max="10" width="8.125" style="1" customWidth="1"/>
    <col min="11" max="12" width="9" style="1"/>
    <col min="13" max="13" width="11.125" style="1" bestFit="1" customWidth="1"/>
    <col min="14" max="16384" width="9" style="1"/>
  </cols>
  <sheetData>
    <row r="1" spans="1:13" ht="30" customHeight="1" x14ac:dyDescent="0.3">
      <c r="A1" s="12" t="s">
        <v>3</v>
      </c>
      <c r="B1" s="12"/>
      <c r="C1" s="12"/>
      <c r="D1" s="12"/>
      <c r="E1" s="12"/>
      <c r="F1" s="12"/>
      <c r="G1" s="12"/>
      <c r="H1" s="12"/>
      <c r="I1" s="12"/>
      <c r="J1" s="12"/>
    </row>
    <row r="2" spans="1:13" ht="30" customHeight="1" x14ac:dyDescent="0.3">
      <c r="A2" s="12" t="s">
        <v>74</v>
      </c>
      <c r="B2" s="12"/>
      <c r="C2" s="12"/>
      <c r="D2" s="12"/>
      <c r="E2" s="12"/>
      <c r="F2" s="12"/>
      <c r="G2" s="12"/>
      <c r="H2" s="12"/>
      <c r="I2" s="12"/>
      <c r="J2" s="12"/>
    </row>
    <row r="3" spans="1:13" ht="30" customHeight="1" x14ac:dyDescent="0.3">
      <c r="A3" s="13" t="s">
        <v>43</v>
      </c>
      <c r="B3" s="13"/>
      <c r="C3" s="13"/>
      <c r="D3" s="13"/>
      <c r="E3" s="13"/>
      <c r="F3" s="13"/>
      <c r="G3" s="13"/>
      <c r="H3" s="13"/>
      <c r="I3" s="13"/>
      <c r="J3" s="13"/>
    </row>
    <row r="4" spans="1:13" ht="30" customHeight="1" x14ac:dyDescent="0.3">
      <c r="A4" s="11" t="s">
        <v>44</v>
      </c>
      <c r="B4" s="11" t="s">
        <v>0</v>
      </c>
      <c r="C4" s="11" t="s">
        <v>45</v>
      </c>
      <c r="D4" s="11" t="s">
        <v>46</v>
      </c>
      <c r="E4" s="11" t="s">
        <v>1</v>
      </c>
      <c r="F4" s="11" t="s">
        <v>4</v>
      </c>
      <c r="G4" s="11" t="s">
        <v>5</v>
      </c>
      <c r="H4" s="11" t="s">
        <v>48</v>
      </c>
      <c r="I4" s="11" t="s">
        <v>47</v>
      </c>
      <c r="J4" s="3" t="s">
        <v>2</v>
      </c>
    </row>
    <row r="5" spans="1:13" ht="39.950000000000003" customHeight="1" x14ac:dyDescent="0.3">
      <c r="A5" s="3">
        <v>1</v>
      </c>
      <c r="B5" s="4" t="s">
        <v>32</v>
      </c>
      <c r="C5" s="4" t="s">
        <v>75</v>
      </c>
      <c r="D5" s="5">
        <v>1488</v>
      </c>
      <c r="E5" s="6">
        <v>42571</v>
      </c>
      <c r="F5" s="6">
        <v>46630</v>
      </c>
      <c r="G5" s="3">
        <v>317</v>
      </c>
      <c r="H5" s="3">
        <v>4060</v>
      </c>
      <c r="I5" s="15">
        <v>11.615292999999999</v>
      </c>
      <c r="J5" s="8" t="s">
        <v>20</v>
      </c>
      <c r="M5" s="14"/>
    </row>
    <row r="6" spans="1:13" ht="39.950000000000003" customHeight="1" x14ac:dyDescent="0.3">
      <c r="A6" s="3">
        <v>2</v>
      </c>
      <c r="B6" s="4" t="s">
        <v>9</v>
      </c>
      <c r="C6" s="4" t="s">
        <v>51</v>
      </c>
      <c r="D6" s="5">
        <v>2758</v>
      </c>
      <c r="E6" s="6">
        <v>43116</v>
      </c>
      <c r="F6" s="6">
        <v>46522</v>
      </c>
      <c r="G6" s="3">
        <v>209</v>
      </c>
      <c r="H6" s="3">
        <v>3407</v>
      </c>
      <c r="I6" s="15">
        <v>16.919367999999999</v>
      </c>
      <c r="J6" s="8" t="s">
        <v>20</v>
      </c>
      <c r="M6" s="14"/>
    </row>
    <row r="7" spans="1:13" ht="39.950000000000003" customHeight="1" x14ac:dyDescent="0.3">
      <c r="A7" s="3">
        <v>3</v>
      </c>
      <c r="B7" s="4" t="s">
        <v>10</v>
      </c>
      <c r="C7" s="4" t="s">
        <v>52</v>
      </c>
      <c r="D7" s="5">
        <v>1383</v>
      </c>
      <c r="E7" s="6">
        <v>43374</v>
      </c>
      <c r="F7" s="6">
        <v>48195</v>
      </c>
      <c r="G7" s="3">
        <v>365</v>
      </c>
      <c r="H7" s="3">
        <v>4822</v>
      </c>
      <c r="I7" s="15">
        <v>10.468354</v>
      </c>
      <c r="J7" s="8" t="s">
        <v>20</v>
      </c>
      <c r="M7" s="14"/>
    </row>
    <row r="8" spans="1:13" ht="39.950000000000003" customHeight="1" x14ac:dyDescent="0.3">
      <c r="A8" s="3">
        <v>4</v>
      </c>
      <c r="B8" s="4" t="s">
        <v>23</v>
      </c>
      <c r="C8" s="4" t="s">
        <v>53</v>
      </c>
      <c r="D8" s="5">
        <v>1501</v>
      </c>
      <c r="E8" s="6">
        <v>44069</v>
      </c>
      <c r="F8" s="6">
        <v>46387</v>
      </c>
      <c r="G8" s="3">
        <v>74</v>
      </c>
      <c r="H8" s="3">
        <v>2319</v>
      </c>
      <c r="I8" s="15">
        <v>4.7886199999999999</v>
      </c>
      <c r="J8" s="8" t="s">
        <v>20</v>
      </c>
      <c r="M8" s="14"/>
    </row>
    <row r="9" spans="1:13" ht="39.950000000000003" customHeight="1" x14ac:dyDescent="0.3">
      <c r="A9" s="3">
        <v>5</v>
      </c>
      <c r="B9" s="4" t="s">
        <v>24</v>
      </c>
      <c r="C9" s="4" t="s">
        <v>76</v>
      </c>
      <c r="D9" s="5">
        <v>1007</v>
      </c>
      <c r="E9" s="6">
        <v>44340</v>
      </c>
      <c r="F9" s="6">
        <v>44891</v>
      </c>
      <c r="G9" s="3" t="s">
        <v>27</v>
      </c>
      <c r="H9" s="3">
        <v>552</v>
      </c>
      <c r="I9" s="15"/>
      <c r="J9" s="8" t="s">
        <v>86</v>
      </c>
      <c r="M9" s="14"/>
    </row>
    <row r="10" spans="1:13" ht="39.950000000000003" customHeight="1" x14ac:dyDescent="0.3">
      <c r="A10" s="3">
        <v>6</v>
      </c>
      <c r="B10" s="4" t="s">
        <v>12</v>
      </c>
      <c r="C10" s="4" t="s">
        <v>53</v>
      </c>
      <c r="D10" s="5">
        <v>1240</v>
      </c>
      <c r="E10" s="6">
        <v>44512</v>
      </c>
      <c r="F10" s="6">
        <v>46732</v>
      </c>
      <c r="G10" s="3">
        <v>365</v>
      </c>
      <c r="H10" s="3">
        <v>2221</v>
      </c>
      <c r="I10" s="15">
        <v>20.374230000000001</v>
      </c>
      <c r="J10" s="8" t="s">
        <v>20</v>
      </c>
      <c r="M10" s="14"/>
    </row>
    <row r="11" spans="1:13" ht="39.950000000000003" customHeight="1" x14ac:dyDescent="0.3">
      <c r="A11" s="3">
        <v>7</v>
      </c>
      <c r="B11" s="4" t="s">
        <v>33</v>
      </c>
      <c r="C11" s="4" t="s">
        <v>77</v>
      </c>
      <c r="D11" s="5">
        <v>66</v>
      </c>
      <c r="E11" s="6">
        <v>44683</v>
      </c>
      <c r="F11" s="6" t="s">
        <v>40</v>
      </c>
      <c r="G11" s="3" t="s">
        <v>19</v>
      </c>
      <c r="H11" s="3">
        <v>365</v>
      </c>
      <c r="I11" s="15"/>
      <c r="J11" s="8" t="s">
        <v>87</v>
      </c>
      <c r="M11" s="14"/>
    </row>
    <row r="12" spans="1:13" ht="39.950000000000003" customHeight="1" x14ac:dyDescent="0.3">
      <c r="A12" s="3">
        <v>8</v>
      </c>
      <c r="B12" s="4" t="s">
        <v>28</v>
      </c>
      <c r="C12" s="4" t="s">
        <v>78</v>
      </c>
      <c r="D12" s="5">
        <v>1337</v>
      </c>
      <c r="E12" s="6">
        <v>44756</v>
      </c>
      <c r="F12" s="6">
        <v>45626</v>
      </c>
      <c r="G12" s="3" t="s">
        <v>27</v>
      </c>
      <c r="H12" s="3">
        <v>871</v>
      </c>
      <c r="I12" s="15"/>
      <c r="J12" s="8" t="s">
        <v>88</v>
      </c>
      <c r="M12" s="14"/>
    </row>
    <row r="13" spans="1:13" ht="39.950000000000003" customHeight="1" x14ac:dyDescent="0.3">
      <c r="A13" s="3">
        <v>9</v>
      </c>
      <c r="B13" s="4" t="s">
        <v>29</v>
      </c>
      <c r="C13" s="4" t="s">
        <v>79</v>
      </c>
      <c r="D13" s="5">
        <v>410</v>
      </c>
      <c r="E13" s="6">
        <v>44798</v>
      </c>
      <c r="F13" s="6">
        <v>45109</v>
      </c>
      <c r="G13" s="3" t="s">
        <v>27</v>
      </c>
      <c r="H13" s="3">
        <v>312</v>
      </c>
      <c r="I13" s="15"/>
      <c r="J13" s="8" t="s">
        <v>89</v>
      </c>
      <c r="M13" s="14"/>
    </row>
    <row r="14" spans="1:13" ht="39.950000000000003" customHeight="1" x14ac:dyDescent="0.3">
      <c r="A14" s="3">
        <v>10</v>
      </c>
      <c r="B14" s="4" t="s">
        <v>34</v>
      </c>
      <c r="C14" s="4" t="s">
        <v>80</v>
      </c>
      <c r="D14" s="5">
        <v>121</v>
      </c>
      <c r="E14" s="6">
        <v>45028</v>
      </c>
      <c r="F14" s="6">
        <v>45382</v>
      </c>
      <c r="G14" s="3" t="s">
        <v>27</v>
      </c>
      <c r="H14" s="3">
        <v>355</v>
      </c>
      <c r="I14" s="15"/>
      <c r="J14" s="8" t="s">
        <v>90</v>
      </c>
      <c r="M14" s="14"/>
    </row>
    <row r="15" spans="1:13" ht="39.950000000000003" customHeight="1" x14ac:dyDescent="0.3">
      <c r="A15" s="3">
        <v>11</v>
      </c>
      <c r="B15" s="4" t="s">
        <v>35</v>
      </c>
      <c r="C15" s="4" t="s">
        <v>81</v>
      </c>
      <c r="D15" s="5">
        <v>963</v>
      </c>
      <c r="E15" s="6">
        <v>45029</v>
      </c>
      <c r="F15" s="6">
        <v>46689</v>
      </c>
      <c r="G15" s="3">
        <v>365</v>
      </c>
      <c r="H15" s="3">
        <v>1661</v>
      </c>
      <c r="I15" s="15">
        <v>21.161055999999999</v>
      </c>
      <c r="J15" s="8" t="s">
        <v>20</v>
      </c>
      <c r="M15" s="14"/>
    </row>
    <row r="16" spans="1:13" ht="39.950000000000003" customHeight="1" x14ac:dyDescent="0.3">
      <c r="A16" s="3">
        <v>12</v>
      </c>
      <c r="B16" s="4" t="s">
        <v>36</v>
      </c>
      <c r="C16" s="4" t="s">
        <v>64</v>
      </c>
      <c r="D16" s="5">
        <v>246</v>
      </c>
      <c r="E16" s="6">
        <v>45218</v>
      </c>
      <c r="F16" s="6">
        <v>45582</v>
      </c>
      <c r="G16" s="3" t="s">
        <v>27</v>
      </c>
      <c r="H16" s="3">
        <v>365</v>
      </c>
      <c r="I16" s="15"/>
      <c r="J16" s="8" t="s">
        <v>72</v>
      </c>
      <c r="M16" s="14"/>
    </row>
    <row r="17" spans="1:13" ht="39.950000000000003" customHeight="1" x14ac:dyDescent="0.3">
      <c r="A17" s="3">
        <v>13</v>
      </c>
      <c r="B17" s="4" t="s">
        <v>37</v>
      </c>
      <c r="C17" s="4" t="s">
        <v>82</v>
      </c>
      <c r="D17" s="5">
        <v>289</v>
      </c>
      <c r="E17" s="6">
        <v>45627</v>
      </c>
      <c r="F17" s="6">
        <v>46630</v>
      </c>
      <c r="G17" s="3">
        <v>317</v>
      </c>
      <c r="H17" s="3">
        <v>1004</v>
      </c>
      <c r="I17" s="15">
        <v>9.1209170000000004</v>
      </c>
      <c r="J17" s="8" t="s">
        <v>20</v>
      </c>
      <c r="M17" s="14"/>
    </row>
    <row r="18" spans="1:13" ht="39.950000000000003" customHeight="1" x14ac:dyDescent="0.3">
      <c r="A18" s="3">
        <v>14</v>
      </c>
      <c r="B18" s="4" t="s">
        <v>38</v>
      </c>
      <c r="C18" s="4" t="s">
        <v>83</v>
      </c>
      <c r="D18" s="5">
        <v>6699</v>
      </c>
      <c r="E18" s="6">
        <v>45674</v>
      </c>
      <c r="F18" s="6">
        <v>48579</v>
      </c>
      <c r="G18" s="3">
        <v>365</v>
      </c>
      <c r="H18" s="3">
        <v>2906</v>
      </c>
      <c r="I18" s="15">
        <v>84.147131999999999</v>
      </c>
      <c r="J18" s="8" t="s">
        <v>20</v>
      </c>
      <c r="M18" s="14"/>
    </row>
    <row r="19" spans="1:13" ht="39.950000000000003" customHeight="1" x14ac:dyDescent="0.3">
      <c r="A19" s="3">
        <v>15</v>
      </c>
      <c r="B19" s="4" t="s">
        <v>39</v>
      </c>
      <c r="C19" s="4" t="s">
        <v>84</v>
      </c>
      <c r="D19" s="5">
        <v>884</v>
      </c>
      <c r="E19" s="6">
        <v>45880</v>
      </c>
      <c r="F19" s="6">
        <v>46419</v>
      </c>
      <c r="G19" s="3">
        <v>106</v>
      </c>
      <c r="H19" s="3">
        <v>540</v>
      </c>
      <c r="I19" s="15">
        <v>17.349060000000001</v>
      </c>
      <c r="J19" s="8" t="s">
        <v>20</v>
      </c>
      <c r="M19" s="14"/>
    </row>
    <row r="20" spans="1:13" ht="39.950000000000003" customHeight="1" x14ac:dyDescent="0.3">
      <c r="A20" s="3">
        <v>16</v>
      </c>
      <c r="B20" s="4" t="s">
        <v>26</v>
      </c>
      <c r="C20" s="4" t="s">
        <v>85</v>
      </c>
      <c r="D20" s="5">
        <v>1519</v>
      </c>
      <c r="E20" s="6">
        <v>46062</v>
      </c>
      <c r="F20" s="6">
        <v>48340</v>
      </c>
      <c r="G20" s="3">
        <v>365</v>
      </c>
      <c r="H20" s="3">
        <v>2279</v>
      </c>
      <c r="I20" s="15">
        <v>24.323238</v>
      </c>
      <c r="J20" s="8" t="s">
        <v>20</v>
      </c>
      <c r="M20" s="14"/>
    </row>
    <row r="21" spans="1:13" ht="39.950000000000003" customHeight="1" x14ac:dyDescent="0.3">
      <c r="A21" s="3">
        <v>17</v>
      </c>
      <c r="B21" s="4" t="s">
        <v>58</v>
      </c>
      <c r="C21" s="4" t="s">
        <v>59</v>
      </c>
      <c r="D21" s="5">
        <v>1441</v>
      </c>
      <c r="E21" s="6">
        <v>46301</v>
      </c>
      <c r="F21" s="6">
        <v>49180</v>
      </c>
      <c r="G21" s="3">
        <v>365</v>
      </c>
      <c r="H21" s="3">
        <v>2880</v>
      </c>
      <c r="I21" s="15">
        <v>18.259630999999999</v>
      </c>
      <c r="J21" s="8" t="s">
        <v>20</v>
      </c>
      <c r="M21" s="14"/>
    </row>
    <row r="22" spans="1:13" ht="39.950000000000003" customHeight="1" x14ac:dyDescent="0.3">
      <c r="A22" s="3"/>
      <c r="B22" s="3" t="s">
        <v>21</v>
      </c>
      <c r="C22" s="3"/>
      <c r="D22" s="3"/>
      <c r="E22" s="3"/>
      <c r="F22" s="3"/>
      <c r="G22" s="3"/>
      <c r="H22" s="3"/>
      <c r="I22" s="7" t="str">
        <f>TEXT(ROUND(SUM(I5:I21), 2), "#,##0.00") &amp; "백만원"</f>
        <v>238.53백만원</v>
      </c>
      <c r="J22" s="7"/>
      <c r="L22" s="9"/>
    </row>
  </sheetData>
  <phoneticPr fontId="3" type="noConversion"/>
  <pageMargins left="0.7" right="0.7" top="0.75" bottom="0.75" header="0.3" footer="0.3"/>
  <pageSetup paperSize="9" scale="6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55DDF-1273-4725-96A7-4043EFD5A3B2}">
  <dimension ref="A1:AC47"/>
  <sheetViews>
    <sheetView zoomScale="80" zoomScaleNormal="80" zoomScaleSheetLayoutView="100" workbookViewId="0">
      <pane xSplit="4" ySplit="4" topLeftCell="E5" activePane="bottomRight" state="frozen"/>
      <selection pane="topRight" activeCell="E1" sqref="E1"/>
      <selection pane="bottomLeft" activeCell="A5" sqref="A5"/>
      <selection pane="bottomRight" activeCell="D10" sqref="D10"/>
    </sheetView>
  </sheetViews>
  <sheetFormatPr defaultRowHeight="14.25" x14ac:dyDescent="0.3"/>
  <cols>
    <col min="1" max="1" width="5.625" style="71" customWidth="1"/>
    <col min="2" max="2" width="4.375" style="71" hidden="1" customWidth="1"/>
    <col min="3" max="3" width="4.375" style="71" customWidth="1"/>
    <col min="4" max="4" width="30.625" style="71" customWidth="1"/>
    <col min="5" max="5" width="7.625" style="73" customWidth="1"/>
    <col min="6" max="6" width="11.125" style="71" customWidth="1"/>
    <col min="7" max="7" width="9.625" style="71" customWidth="1"/>
    <col min="8" max="8" width="8.625" style="72" customWidth="1"/>
    <col min="9" max="9" width="10.125" style="72" customWidth="1"/>
    <col min="10" max="10" width="8.625" style="73" customWidth="1"/>
    <col min="11" max="11" width="23.25" style="74" customWidth="1"/>
    <col min="12" max="12" width="3.75" style="73" customWidth="1"/>
    <col min="13" max="14" width="9.625" style="73" customWidth="1"/>
    <col min="15" max="15" width="9.625" style="71" customWidth="1"/>
    <col min="16" max="16" width="11.125" style="71" customWidth="1"/>
    <col min="17" max="17" width="8.625" style="73" customWidth="1"/>
    <col min="18" max="18" width="5.625" style="74" customWidth="1"/>
    <col min="19" max="19" width="30.625" style="73" customWidth="1"/>
    <col min="20" max="20" width="7.625" style="73" customWidth="1"/>
    <col min="21" max="22" width="10.625" style="73" customWidth="1"/>
    <col min="23" max="23" width="11.625" style="73" customWidth="1"/>
    <col min="24" max="24" width="12.875" style="73" customWidth="1"/>
    <col min="25" max="25" width="9.625" style="72" customWidth="1"/>
    <col min="26" max="26" width="6.75" style="72" customWidth="1"/>
    <col min="27" max="27" width="9" style="74" bestFit="1" customWidth="1"/>
    <col min="28" max="28" width="14" style="75" bestFit="1" customWidth="1"/>
    <col min="29" max="16384" width="9" style="73"/>
  </cols>
  <sheetData>
    <row r="1" spans="1:28" ht="18" x14ac:dyDescent="0.3">
      <c r="A1" s="69"/>
      <c r="B1" s="69"/>
      <c r="C1" s="69"/>
      <c r="D1" s="69" t="s">
        <v>147</v>
      </c>
      <c r="E1" s="70"/>
      <c r="S1" s="69"/>
      <c r="T1" s="70"/>
    </row>
    <row r="2" spans="1:28" x14ac:dyDescent="0.3">
      <c r="A2" s="73"/>
      <c r="B2" s="73"/>
      <c r="C2" s="73"/>
      <c r="D2" s="73"/>
      <c r="E2" s="76"/>
      <c r="F2" s="71" t="s">
        <v>148</v>
      </c>
      <c r="J2" s="71"/>
      <c r="T2" s="76"/>
    </row>
    <row r="3" spans="1:28" ht="15" thickBot="1" x14ac:dyDescent="0.35">
      <c r="A3" s="76"/>
      <c r="B3" s="76" t="s">
        <v>149</v>
      </c>
      <c r="C3" s="76"/>
      <c r="D3" s="76"/>
      <c r="E3" s="76"/>
      <c r="F3" s="77">
        <v>46308</v>
      </c>
      <c r="G3" s="77"/>
      <c r="J3" s="71"/>
      <c r="M3" s="78"/>
      <c r="O3" s="77"/>
      <c r="P3" s="77"/>
      <c r="S3" s="76"/>
      <c r="T3" s="76"/>
      <c r="U3" s="78"/>
      <c r="W3" s="78"/>
    </row>
    <row r="4" spans="1:28" s="71" customFormat="1" ht="39.950000000000003" customHeight="1" x14ac:dyDescent="0.3">
      <c r="A4" s="79" t="s">
        <v>150</v>
      </c>
      <c r="B4" s="79" t="s">
        <v>150</v>
      </c>
      <c r="C4" s="79" t="s">
        <v>44</v>
      </c>
      <c r="D4" s="80" t="s">
        <v>151</v>
      </c>
      <c r="E4" s="81" t="s">
        <v>45</v>
      </c>
      <c r="F4" s="82" t="s">
        <v>46</v>
      </c>
      <c r="G4" s="82" t="s">
        <v>152</v>
      </c>
      <c r="H4" s="83" t="s">
        <v>5</v>
      </c>
      <c r="I4" s="84" t="s">
        <v>48</v>
      </c>
      <c r="J4" s="84" t="s">
        <v>47</v>
      </c>
      <c r="K4" s="82" t="s">
        <v>96</v>
      </c>
      <c r="L4" s="85"/>
      <c r="M4" s="81" t="s">
        <v>97</v>
      </c>
      <c r="N4" s="82" t="s">
        <v>98</v>
      </c>
      <c r="O4" s="82" t="s">
        <v>153</v>
      </c>
      <c r="P4" s="83" t="s">
        <v>154</v>
      </c>
      <c r="Q4" s="84" t="s">
        <v>155</v>
      </c>
      <c r="R4" s="82" t="s">
        <v>156</v>
      </c>
      <c r="S4" s="81" t="s">
        <v>157</v>
      </c>
      <c r="T4" s="81" t="s">
        <v>45</v>
      </c>
      <c r="U4" s="86" t="s">
        <v>97</v>
      </c>
      <c r="V4" s="87" t="s">
        <v>98</v>
      </c>
      <c r="W4" s="86" t="s">
        <v>97</v>
      </c>
      <c r="X4" s="87" t="s">
        <v>98</v>
      </c>
      <c r="Y4" s="83" t="s">
        <v>158</v>
      </c>
      <c r="Z4" s="84" t="s">
        <v>153</v>
      </c>
      <c r="AA4" s="88" t="s">
        <v>100</v>
      </c>
      <c r="AB4" s="89" t="s">
        <v>159</v>
      </c>
    </row>
    <row r="5" spans="1:28" ht="45" customHeight="1" x14ac:dyDescent="0.3">
      <c r="A5" s="123" t="s">
        <v>160</v>
      </c>
      <c r="B5" s="90">
        <v>1</v>
      </c>
      <c r="C5" s="90">
        <v>1</v>
      </c>
      <c r="D5" s="91" t="str">
        <f>+S5&amp;"("&amp;T5&amp;")"</f>
        <v>장성 군관리계획(재정비) 변경 결정에 따른 전략환경영향평가(전남
장성군청)</v>
      </c>
      <c r="E5" s="92" t="s">
        <v>161</v>
      </c>
      <c r="F5" s="93">
        <f>+AB5/1000000</f>
        <v>84.518299999999996</v>
      </c>
      <c r="G5" s="94" t="str">
        <f t="shared" ref="G5:G21" si="0">+M5&amp;"~"&amp;N5</f>
        <v>19.11.15~27.01.31</v>
      </c>
      <c r="H5" s="95">
        <f>SUM(IF((X5-$F$3)&gt;365,365,X5-$F$3))</f>
        <v>110</v>
      </c>
      <c r="I5" s="95">
        <f t="shared" ref="I5:I21" si="1">X5-W5+1</f>
        <v>2635</v>
      </c>
      <c r="J5" s="96">
        <f>ROUNDUP((SUM((F5*(H5/I5)/10))),2)</f>
        <v>0.36</v>
      </c>
      <c r="K5" s="97" t="s">
        <v>20</v>
      </c>
      <c r="L5" s="98"/>
      <c r="M5" s="99" t="str">
        <f t="shared" ref="M5:N20" si="2">+MID(U5,3,8)</f>
        <v>19.11.15</v>
      </c>
      <c r="N5" s="99" t="str">
        <f t="shared" si="2"/>
        <v>27.01.31</v>
      </c>
      <c r="O5" s="94" t="str">
        <f t="shared" ref="O5:O21" si="3">+G5</f>
        <v>19.11.15~27.01.31</v>
      </c>
      <c r="P5" s="93">
        <f t="shared" ref="P5:P21" si="4">+MONTH(H5)</f>
        <v>4</v>
      </c>
      <c r="Q5" s="100"/>
      <c r="R5" s="97"/>
      <c r="S5" s="92" t="s">
        <v>162</v>
      </c>
      <c r="T5" s="92" t="s">
        <v>161</v>
      </c>
      <c r="U5" s="101" t="s">
        <v>163</v>
      </c>
      <c r="V5" s="101" t="s">
        <v>164</v>
      </c>
      <c r="W5" s="101">
        <v>43784</v>
      </c>
      <c r="X5" s="101">
        <v>46418</v>
      </c>
      <c r="Y5" s="102">
        <f>SUM(IF((W5-$F$3)&gt;365,365,X5-$F$3))</f>
        <v>110</v>
      </c>
      <c r="Z5" s="102">
        <f t="shared" ref="Z5:Z6" si="5">X5-W5+1</f>
        <v>2635</v>
      </c>
      <c r="AA5" s="103"/>
      <c r="AB5" s="104">
        <v>84518300</v>
      </c>
    </row>
    <row r="6" spans="1:28" ht="28.5" x14ac:dyDescent="0.3">
      <c r="A6" s="124"/>
      <c r="B6" s="90" t="e">
        <f>+#REF!+1</f>
        <v>#REF!</v>
      </c>
      <c r="C6" s="90">
        <v>2</v>
      </c>
      <c r="D6" s="91" t="str">
        <f t="shared" ref="D6:D21" si="6">+S6</f>
        <v>어불도 연륙교 개설사업 소규모 환경영향평가용역</v>
      </c>
      <c r="E6" s="92" t="s">
        <v>165</v>
      </c>
      <c r="F6" s="93">
        <f t="shared" ref="F6:F21" si="7">+AB6/1000000</f>
        <v>72.597999999999999</v>
      </c>
      <c r="G6" s="94" t="str">
        <f t="shared" si="0"/>
        <v>21.12.07~22.06.04</v>
      </c>
      <c r="H6" s="95">
        <f>IF(AA6="",IF(X6-$F$3+1&gt;365,365,X6-$F$3+1),IF(X6-AA6+1&gt;365,365,X6-AA6+1))</f>
        <v>61</v>
      </c>
      <c r="I6" s="95">
        <f t="shared" si="1"/>
        <v>180</v>
      </c>
      <c r="J6" s="105" t="str">
        <f>IF(OR(AA6="",$F$3-AA6+1&lt;90),F6*(H6/I6)/10,"-")</f>
        <v>-</v>
      </c>
      <c r="K6" s="97" t="s">
        <v>166</v>
      </c>
      <c r="L6" s="106"/>
      <c r="M6" s="99" t="str">
        <f t="shared" si="2"/>
        <v>21.12.07</v>
      </c>
      <c r="N6" s="99" t="str">
        <f t="shared" si="2"/>
        <v>22.06.04</v>
      </c>
      <c r="O6" s="94" t="str">
        <f t="shared" si="3"/>
        <v>21.12.07~22.06.04</v>
      </c>
      <c r="P6" s="93">
        <f t="shared" si="4"/>
        <v>3</v>
      </c>
      <c r="Q6" s="107"/>
      <c r="R6" s="97"/>
      <c r="S6" s="92" t="s">
        <v>167</v>
      </c>
      <c r="T6" s="92" t="s">
        <v>165</v>
      </c>
      <c r="U6" s="101" t="s">
        <v>168</v>
      </c>
      <c r="V6" s="101" t="s">
        <v>169</v>
      </c>
      <c r="W6" s="101">
        <v>44537</v>
      </c>
      <c r="X6" s="101">
        <v>44716</v>
      </c>
      <c r="Y6" s="102">
        <f>IF(AA6="",IF(X6-$F$3+1&gt;365,365,X6-$F$3+1),IF(X6-AA6+1&gt;365,365,X6-AA6+1))</f>
        <v>61</v>
      </c>
      <c r="Z6" s="102">
        <f t="shared" si="5"/>
        <v>180</v>
      </c>
      <c r="AA6" s="103">
        <v>44656</v>
      </c>
      <c r="AB6" s="104">
        <v>72598000</v>
      </c>
    </row>
    <row r="7" spans="1:28" ht="28.5" x14ac:dyDescent="0.3">
      <c r="A7" s="124"/>
      <c r="B7" s="90" t="e">
        <f>+#REF!+1</f>
        <v>#REF!</v>
      </c>
      <c r="C7" s="90">
        <v>3</v>
      </c>
      <c r="D7" s="91" t="str">
        <f t="shared" si="6"/>
        <v>초강력 레이저 연구시설 도시관리계획결정 전략환경영향평가 용역</v>
      </c>
      <c r="E7" s="92" t="s">
        <v>170</v>
      </c>
      <c r="F7" s="93">
        <f t="shared" si="7"/>
        <v>47.52</v>
      </c>
      <c r="G7" s="94" t="str">
        <f t="shared" si="0"/>
        <v>23.02.27~24.02.26</v>
      </c>
      <c r="H7" s="95">
        <f>IF(AA7="",IF(X7-$F$3+1&gt;365,365,X7-$F$3+1),IF(X7-AA7+1&gt;365,365,X7-AA7+1))</f>
        <v>132</v>
      </c>
      <c r="I7" s="95">
        <f t="shared" si="1"/>
        <v>365</v>
      </c>
      <c r="J7" s="105" t="str">
        <f>IF(OR(AA7="",$F$3-AA7+1&lt;90),F7*(H7/I7)/10,"-")</f>
        <v>-</v>
      </c>
      <c r="K7" s="108" t="s">
        <v>171</v>
      </c>
      <c r="L7" s="106"/>
      <c r="M7" s="99" t="str">
        <f t="shared" si="2"/>
        <v>23.02.27</v>
      </c>
      <c r="N7" s="99" t="str">
        <f t="shared" si="2"/>
        <v>24.02.26</v>
      </c>
      <c r="O7" s="94" t="str">
        <f t="shared" si="3"/>
        <v>23.02.27~24.02.26</v>
      </c>
      <c r="P7" s="93">
        <f t="shared" si="4"/>
        <v>5</v>
      </c>
      <c r="Q7" s="107"/>
      <c r="R7" s="97"/>
      <c r="S7" s="92" t="s">
        <v>172</v>
      </c>
      <c r="T7" s="92" t="s">
        <v>170</v>
      </c>
      <c r="U7" s="101" t="s">
        <v>173</v>
      </c>
      <c r="V7" s="101" t="s">
        <v>174</v>
      </c>
      <c r="W7" s="101">
        <v>44984</v>
      </c>
      <c r="X7" s="101">
        <v>45348</v>
      </c>
      <c r="Y7" s="102">
        <f>IF(AA7="",IF(X7-$F$3+1&gt;365,365,X7-$F$3+1),IF(X7-AA7+1&gt;365,365,X7-AA7+1))</f>
        <v>132</v>
      </c>
      <c r="Z7" s="102">
        <f>X7-W7+1</f>
        <v>365</v>
      </c>
      <c r="AA7" s="103">
        <v>45217</v>
      </c>
      <c r="AB7" s="104">
        <v>47520000</v>
      </c>
    </row>
    <row r="8" spans="1:28" ht="25.5" x14ac:dyDescent="0.3">
      <c r="A8" s="124"/>
      <c r="B8" s="90" t="e">
        <f t="shared" ref="B8" si="8">+B7+1</f>
        <v>#REF!</v>
      </c>
      <c r="C8" s="90">
        <v>4</v>
      </c>
      <c r="D8" s="91" t="str">
        <f t="shared" si="6"/>
        <v>영산대교 소규모환경영향평가 용역</v>
      </c>
      <c r="E8" s="92" t="s">
        <v>170</v>
      </c>
      <c r="F8" s="93">
        <f t="shared" si="7"/>
        <v>57.747999999999998</v>
      </c>
      <c r="G8" s="94" t="str">
        <f t="shared" si="0"/>
        <v>23.03.06~23.10.31</v>
      </c>
      <c r="H8" s="95">
        <f>IF(AA8="",IF(X8-$F$3+1&gt;365,365,X8-$F$3+1),IF(X8-AA8+1&gt;365,365,X8-AA8+1))</f>
        <v>15</v>
      </c>
      <c r="I8" s="95">
        <f t="shared" si="1"/>
        <v>240</v>
      </c>
      <c r="J8" s="105" t="str">
        <f>IF(OR(AA8="",$F$3-AA8+1&lt;90),F8*(H8/I8)/10,"-")</f>
        <v>-</v>
      </c>
      <c r="K8" s="108" t="s">
        <v>175</v>
      </c>
      <c r="L8" s="106"/>
      <c r="M8" s="99" t="str">
        <f t="shared" si="2"/>
        <v>23.03.06</v>
      </c>
      <c r="N8" s="99" t="str">
        <f t="shared" si="2"/>
        <v>23.10.31</v>
      </c>
      <c r="O8" s="94" t="str">
        <f t="shared" si="3"/>
        <v>23.03.06~23.10.31</v>
      </c>
      <c r="P8" s="93">
        <f t="shared" si="4"/>
        <v>1</v>
      </c>
      <c r="Q8" s="107"/>
      <c r="R8" s="97"/>
      <c r="S8" s="92" t="s">
        <v>176</v>
      </c>
      <c r="T8" s="92" t="s">
        <v>170</v>
      </c>
      <c r="U8" s="101" t="s">
        <v>177</v>
      </c>
      <c r="V8" s="101" t="s">
        <v>178</v>
      </c>
      <c r="W8" s="101">
        <v>44991</v>
      </c>
      <c r="X8" s="101">
        <v>45230</v>
      </c>
      <c r="Y8" s="102">
        <f>IF(AA8="",IF(X8-$F$3+1&gt;365,365,X8-$F$3+1),IF(X8-AA8+1&gt;365,365,X8-AA8+1))</f>
        <v>15</v>
      </c>
      <c r="Z8" s="102">
        <f>X8-W8+1</f>
        <v>240</v>
      </c>
      <c r="AA8" s="103">
        <v>45216</v>
      </c>
      <c r="AB8" s="104">
        <v>57748000</v>
      </c>
    </row>
    <row r="9" spans="1:28" ht="45" customHeight="1" x14ac:dyDescent="0.3">
      <c r="A9" s="124"/>
      <c r="B9" s="90">
        <v>20</v>
      </c>
      <c r="C9" s="90">
        <v>5</v>
      </c>
      <c r="D9" s="91" t="str">
        <f t="shared" si="6"/>
        <v>곡성 36홀 파크골프장 조성사업 소규모 환경영향평가 용역</v>
      </c>
      <c r="E9" s="92" t="s">
        <v>165</v>
      </c>
      <c r="F9" s="93">
        <f t="shared" si="7"/>
        <v>20.34</v>
      </c>
      <c r="G9" s="94" t="str">
        <f t="shared" si="0"/>
        <v>25.08.18~25.10.16</v>
      </c>
      <c r="H9" s="95">
        <f>IF(AA9="",IF(X9-$F$3+1&gt;365,365,X9-$F$3+1),IF(X9-AA9+1&gt;365,365,X9-AA9+1))</f>
        <v>36</v>
      </c>
      <c r="I9" s="95">
        <f t="shared" si="1"/>
        <v>60</v>
      </c>
      <c r="J9" s="109" t="str">
        <f>IF(OR(AA9="",$F$3-AA9+1&lt;90),F9*(H9/I9)/10,"-")</f>
        <v>-</v>
      </c>
      <c r="K9" s="108" t="s">
        <v>179</v>
      </c>
      <c r="L9" s="106"/>
      <c r="M9" s="99" t="str">
        <f t="shared" si="2"/>
        <v>25.08.18</v>
      </c>
      <c r="N9" s="99" t="str">
        <f t="shared" si="2"/>
        <v>25.10.16</v>
      </c>
      <c r="O9" s="94" t="str">
        <f t="shared" si="3"/>
        <v>25.08.18~25.10.16</v>
      </c>
      <c r="P9" s="93">
        <f t="shared" si="4"/>
        <v>2</v>
      </c>
      <c r="Q9" s="100"/>
      <c r="R9" s="97"/>
      <c r="S9" s="92" t="s">
        <v>180</v>
      </c>
      <c r="T9" s="92" t="s">
        <v>165</v>
      </c>
      <c r="U9" s="110" t="s">
        <v>181</v>
      </c>
      <c r="V9" s="110" t="s">
        <v>182</v>
      </c>
      <c r="W9" s="110">
        <v>45887</v>
      </c>
      <c r="X9" s="110">
        <v>45946</v>
      </c>
      <c r="Y9" s="102">
        <f>IF(AA9="",IF(X9-$F$3+1&gt;365,365,X9-$F$3+1),IF(X9-AA9+1&gt;365,365,X9-AA9+1))</f>
        <v>36</v>
      </c>
      <c r="Z9" s="102">
        <f t="shared" ref="Z9:Z21" si="9">X9-W9+1</f>
        <v>60</v>
      </c>
      <c r="AA9" s="103">
        <v>45911</v>
      </c>
      <c r="AB9" s="104">
        <v>20340000</v>
      </c>
    </row>
    <row r="10" spans="1:28" ht="45" customHeight="1" x14ac:dyDescent="0.3">
      <c r="A10" s="124"/>
      <c r="B10" s="90">
        <v>20</v>
      </c>
      <c r="C10" s="90">
        <v>6</v>
      </c>
      <c r="D10" s="91" t="str">
        <f t="shared" si="6"/>
        <v>여수시 본청사 별관 증축 건립사업 전략환경영향평가 용역</v>
      </c>
      <c r="E10" s="92" t="s">
        <v>183</v>
      </c>
      <c r="F10" s="93">
        <f t="shared" si="7"/>
        <v>31.859100000000002</v>
      </c>
      <c r="G10" s="94" t="str">
        <f t="shared" si="0"/>
        <v>25.09.08~26.03.06</v>
      </c>
      <c r="H10" s="95">
        <f>IF(AA10="",IF(X10-$F$3+1&gt;365,365,X10-$F$3+1),IF(X10-AA10+1&gt;365,365,X10-AA10+1))</f>
        <v>109</v>
      </c>
      <c r="I10" s="95">
        <f t="shared" si="1"/>
        <v>180</v>
      </c>
      <c r="J10" s="109" t="str">
        <f>IF(OR(AA10="",$F$3-AA10+1&lt;90),F10*(H10/I10)/10,"-")</f>
        <v>-</v>
      </c>
      <c r="K10" s="108" t="s">
        <v>184</v>
      </c>
      <c r="L10" s="106"/>
      <c r="M10" s="99" t="str">
        <f t="shared" si="2"/>
        <v>25.09.08</v>
      </c>
      <c r="N10" s="99" t="str">
        <f t="shared" si="2"/>
        <v>26.03.06</v>
      </c>
      <c r="O10" s="94" t="str">
        <f t="shared" si="3"/>
        <v>25.09.08~26.03.06</v>
      </c>
      <c r="P10" s="93">
        <f t="shared" si="4"/>
        <v>4</v>
      </c>
      <c r="Q10" s="100"/>
      <c r="R10" s="97"/>
      <c r="S10" s="92" t="s">
        <v>185</v>
      </c>
      <c r="T10" s="92" t="s">
        <v>183</v>
      </c>
      <c r="U10" s="110" t="s">
        <v>186</v>
      </c>
      <c r="V10" s="110" t="s">
        <v>187</v>
      </c>
      <c r="W10" s="110">
        <v>45908</v>
      </c>
      <c r="X10" s="110">
        <v>46087</v>
      </c>
      <c r="Y10" s="102">
        <f>IF(AA10="",IF(X10-$F$3+1&gt;365,365,X10-$F$3+1),IF(X10-AA10+1&gt;365,365,X10-AA10+1))</f>
        <v>109</v>
      </c>
      <c r="Z10" s="102">
        <f t="shared" si="9"/>
        <v>180</v>
      </c>
      <c r="AA10" s="103">
        <v>45979</v>
      </c>
      <c r="AB10" s="104">
        <v>31859100</v>
      </c>
    </row>
    <row r="11" spans="1:28" ht="45" customHeight="1" x14ac:dyDescent="0.3">
      <c r="A11" s="124"/>
      <c r="B11" s="90"/>
      <c r="C11" s="90">
        <v>7</v>
      </c>
      <c r="D11" s="91" t="str">
        <f t="shared" si="6"/>
        <v>신안 해양생태모실길 조성사업 소규모환경영향평가 용역</v>
      </c>
      <c r="E11" s="92" t="s">
        <v>188</v>
      </c>
      <c r="F11" s="93">
        <f t="shared" si="7"/>
        <v>37</v>
      </c>
      <c r="G11" s="94" t="str">
        <f t="shared" si="0"/>
        <v>25.11.24~26.11.23</v>
      </c>
      <c r="H11" s="95">
        <f>SUM(IF((X11-$F$3)&gt;365,365,X11-$F$3+1))</f>
        <v>42</v>
      </c>
      <c r="I11" s="95">
        <f t="shared" si="1"/>
        <v>365</v>
      </c>
      <c r="J11" s="96">
        <f>ROUNDUP((SUM((F11*(H11/I11)/10))),2)</f>
        <v>0.43</v>
      </c>
      <c r="K11" s="97"/>
      <c r="L11" s="106"/>
      <c r="M11" s="99" t="str">
        <f t="shared" si="2"/>
        <v>25.11.24</v>
      </c>
      <c r="N11" s="99" t="str">
        <f t="shared" si="2"/>
        <v>26.11.23</v>
      </c>
      <c r="O11" s="94" t="str">
        <f t="shared" si="3"/>
        <v>25.11.24~26.11.23</v>
      </c>
      <c r="P11" s="93">
        <f t="shared" si="4"/>
        <v>2</v>
      </c>
      <c r="Q11" s="100"/>
      <c r="R11" s="97"/>
      <c r="S11" s="92" t="s">
        <v>189</v>
      </c>
      <c r="T11" s="92" t="s">
        <v>188</v>
      </c>
      <c r="U11" s="110" t="s">
        <v>190</v>
      </c>
      <c r="V11" s="110" t="s">
        <v>191</v>
      </c>
      <c r="W11" s="110">
        <v>45985</v>
      </c>
      <c r="X11" s="110">
        <v>46349</v>
      </c>
      <c r="Y11" s="102">
        <f>SUM(IF((W11-$F$3)&gt;365,365,X11-$F$3))</f>
        <v>41</v>
      </c>
      <c r="Z11" s="102">
        <f t="shared" si="9"/>
        <v>365</v>
      </c>
      <c r="AA11" s="103"/>
      <c r="AB11" s="104">
        <v>37000000</v>
      </c>
    </row>
    <row r="12" spans="1:28" ht="45" customHeight="1" x14ac:dyDescent="0.3">
      <c r="A12" s="124"/>
      <c r="B12" s="90"/>
      <c r="C12" s="90">
        <v>8</v>
      </c>
      <c r="D12" s="91" t="str">
        <f t="shared" si="6"/>
        <v>청양 임대형 스마트팜 단지조성사업 소규모환경영향평가용역</v>
      </c>
      <c r="E12" s="92" t="s">
        <v>192</v>
      </c>
      <c r="F12" s="93">
        <f t="shared" si="7"/>
        <v>28.512</v>
      </c>
      <c r="G12" s="94" t="str">
        <f t="shared" si="0"/>
        <v>25.12.08~26.03.07</v>
      </c>
      <c r="H12" s="95">
        <f>IF(AA12="",IF(X12-$F$3+1&gt;365,365,X12-$F$3+1),IF(X12-AA12+1&gt;365,365,X12-AA12+1))</f>
        <v>2</v>
      </c>
      <c r="I12" s="95">
        <f t="shared" si="1"/>
        <v>90</v>
      </c>
      <c r="J12" s="109" t="str">
        <f>IF(OR(AA12="",$F$3-AA12+1&lt;90),F12*(H12/I12)/10,"-")</f>
        <v>-</v>
      </c>
      <c r="K12" s="108" t="s">
        <v>193</v>
      </c>
      <c r="L12" s="106"/>
      <c r="M12" s="99" t="str">
        <f t="shared" si="2"/>
        <v>25.12.08</v>
      </c>
      <c r="N12" s="99" t="str">
        <f t="shared" si="2"/>
        <v>26.03.07</v>
      </c>
      <c r="O12" s="94" t="str">
        <f t="shared" si="3"/>
        <v>25.12.08~26.03.07</v>
      </c>
      <c r="P12" s="93">
        <f t="shared" si="4"/>
        <v>1</v>
      </c>
      <c r="Q12" s="100"/>
      <c r="R12" s="97"/>
      <c r="S12" s="92" t="s">
        <v>194</v>
      </c>
      <c r="T12" s="92" t="s">
        <v>192</v>
      </c>
      <c r="U12" s="110" t="s">
        <v>195</v>
      </c>
      <c r="V12" s="110" t="s">
        <v>196</v>
      </c>
      <c r="W12" s="110">
        <v>45999</v>
      </c>
      <c r="X12" s="110">
        <v>46088</v>
      </c>
      <c r="Y12" s="102">
        <f>IF(AA12="",IF(X12-$F$3+1&gt;365,365,X12-$F$3+1),IF(X12-AA12+1&gt;365,365,X12-AA12+1))</f>
        <v>2</v>
      </c>
      <c r="Z12" s="102">
        <f t="shared" si="9"/>
        <v>90</v>
      </c>
      <c r="AA12" s="103">
        <v>46087</v>
      </c>
      <c r="AB12" s="104">
        <v>28512000</v>
      </c>
    </row>
    <row r="13" spans="1:28" ht="45" customHeight="1" x14ac:dyDescent="0.3">
      <c r="A13" s="124"/>
      <c r="B13" s="90"/>
      <c r="C13" s="90">
        <v>9</v>
      </c>
      <c r="D13" s="91" t="str">
        <f t="shared" si="6"/>
        <v>청산파크골프장 조성사업 소규모 환경영향평가 용역</v>
      </c>
      <c r="E13" s="92" t="s">
        <v>197</v>
      </c>
      <c r="F13" s="93">
        <f t="shared" si="7"/>
        <v>19.739999999999998</v>
      </c>
      <c r="G13" s="94" t="str">
        <f t="shared" si="0"/>
        <v>25.12.09~26.03.08</v>
      </c>
      <c r="H13" s="95">
        <f>IF(AA13="",IF(X13-$F$3+1&gt;365,365,X13-$F$3+1),IF(X13-AA13+1&gt;365,365,X13-AA13+1))</f>
        <v>28</v>
      </c>
      <c r="I13" s="95">
        <f t="shared" si="1"/>
        <v>90</v>
      </c>
      <c r="J13" s="109" t="str">
        <f>IF(OR(AA13="",$F$3-AA13+1&lt;90),F13*(H13/I13)/10,"-")</f>
        <v>-</v>
      </c>
      <c r="K13" s="108" t="s">
        <v>198</v>
      </c>
      <c r="L13" s="106"/>
      <c r="M13" s="99" t="str">
        <f t="shared" si="2"/>
        <v>25.12.09</v>
      </c>
      <c r="N13" s="99" t="str">
        <f t="shared" si="2"/>
        <v>26.03.08</v>
      </c>
      <c r="O13" s="94" t="str">
        <f t="shared" si="3"/>
        <v>25.12.09~26.03.08</v>
      </c>
      <c r="P13" s="93">
        <f t="shared" si="4"/>
        <v>1</v>
      </c>
      <c r="Q13" s="100"/>
      <c r="R13" s="97"/>
      <c r="S13" s="92" t="s">
        <v>199</v>
      </c>
      <c r="T13" s="92" t="s">
        <v>197</v>
      </c>
      <c r="U13" s="110" t="s">
        <v>200</v>
      </c>
      <c r="V13" s="110" t="s">
        <v>201</v>
      </c>
      <c r="W13" s="110">
        <v>46000</v>
      </c>
      <c r="X13" s="110">
        <v>46089</v>
      </c>
      <c r="Y13" s="102">
        <f>IF(AA13="",IF(X13-$F$3+1&gt;365,365,X13-$F$3+1),IF(X13-AA13+1&gt;365,365,X13-AA13+1))</f>
        <v>28</v>
      </c>
      <c r="Z13" s="102">
        <f t="shared" si="9"/>
        <v>90</v>
      </c>
      <c r="AA13" s="103">
        <v>46062</v>
      </c>
      <c r="AB13" s="104">
        <v>19740000</v>
      </c>
    </row>
    <row r="14" spans="1:28" ht="45" customHeight="1" x14ac:dyDescent="0.3">
      <c r="A14" s="124"/>
      <c r="B14" s="90"/>
      <c r="C14" s="90">
        <v>10</v>
      </c>
      <c r="D14" s="91" t="str">
        <f t="shared" si="6"/>
        <v>해남 군관리계획(체육시설)결정(변경) 전략 및 소규모환경영향평가 용역</v>
      </c>
      <c r="E14" s="92" t="s">
        <v>165</v>
      </c>
      <c r="F14" s="93">
        <f t="shared" si="7"/>
        <v>44.55</v>
      </c>
      <c r="G14" s="94" t="str">
        <f t="shared" si="0"/>
        <v>25.12.24~26.12.23</v>
      </c>
      <c r="H14" s="95">
        <f t="shared" ref="H14:H17" si="10">SUM(IF((X14-$F$3)&gt;365,365,X14-$F$3+1))</f>
        <v>72</v>
      </c>
      <c r="I14" s="95">
        <f t="shared" si="1"/>
        <v>365</v>
      </c>
      <c r="J14" s="96">
        <f t="shared" ref="J14:J21" si="11">ROUNDUP((SUM((F14*(H14/I14)/10))),2)</f>
        <v>0.88</v>
      </c>
      <c r="K14" s="97"/>
      <c r="L14" s="106"/>
      <c r="M14" s="99" t="str">
        <f t="shared" si="2"/>
        <v>25.12.24</v>
      </c>
      <c r="N14" s="99" t="str">
        <f t="shared" si="2"/>
        <v>26.12.23</v>
      </c>
      <c r="O14" s="94" t="str">
        <f t="shared" si="3"/>
        <v>25.12.24~26.12.23</v>
      </c>
      <c r="P14" s="93">
        <f t="shared" si="4"/>
        <v>3</v>
      </c>
      <c r="Q14" s="100"/>
      <c r="R14" s="97"/>
      <c r="S14" s="92" t="s">
        <v>202</v>
      </c>
      <c r="T14" s="92" t="s">
        <v>165</v>
      </c>
      <c r="U14" s="110" t="s">
        <v>203</v>
      </c>
      <c r="V14" s="110" t="s">
        <v>204</v>
      </c>
      <c r="W14" s="110">
        <v>46015</v>
      </c>
      <c r="X14" s="110">
        <v>46379</v>
      </c>
      <c r="Y14" s="102">
        <f t="shared" ref="Y14:Y21" si="12">SUM(IF((W14-$F$3)&gt;365,365,X14-$F$3))</f>
        <v>71</v>
      </c>
      <c r="Z14" s="102">
        <f t="shared" si="9"/>
        <v>365</v>
      </c>
      <c r="AA14" s="103"/>
      <c r="AB14" s="104">
        <v>44550000</v>
      </c>
    </row>
    <row r="15" spans="1:28" ht="45" customHeight="1" x14ac:dyDescent="0.3">
      <c r="A15" s="124"/>
      <c r="B15" s="90"/>
      <c r="C15" s="90">
        <v>11</v>
      </c>
      <c r="D15" s="91" t="str">
        <f t="shared" si="6"/>
        <v>나주 송월지구 도시개발사업 사후환경영향조사(운영시) 용역</v>
      </c>
      <c r="E15" s="92" t="s">
        <v>170</v>
      </c>
      <c r="F15" s="93">
        <f t="shared" si="7"/>
        <v>45.54</v>
      </c>
      <c r="G15" s="94" t="str">
        <f t="shared" si="0"/>
        <v>26.01.22~26.11.30</v>
      </c>
      <c r="H15" s="95">
        <f t="shared" si="10"/>
        <v>49</v>
      </c>
      <c r="I15" s="95">
        <f t="shared" si="1"/>
        <v>313</v>
      </c>
      <c r="J15" s="96">
        <f t="shared" si="11"/>
        <v>0.72</v>
      </c>
      <c r="K15" s="97"/>
      <c r="L15" s="106"/>
      <c r="M15" s="99" t="str">
        <f t="shared" si="2"/>
        <v>26.01.22</v>
      </c>
      <c r="N15" s="99" t="str">
        <f t="shared" si="2"/>
        <v>26.11.30</v>
      </c>
      <c r="O15" s="94" t="str">
        <f t="shared" si="3"/>
        <v>26.01.22~26.11.30</v>
      </c>
      <c r="P15" s="93">
        <f t="shared" si="4"/>
        <v>2</v>
      </c>
      <c r="Q15" s="100"/>
      <c r="R15" s="97"/>
      <c r="S15" s="92" t="s">
        <v>205</v>
      </c>
      <c r="T15" s="92" t="s">
        <v>170</v>
      </c>
      <c r="U15" s="110" t="s">
        <v>206</v>
      </c>
      <c r="V15" s="110" t="s">
        <v>207</v>
      </c>
      <c r="W15" s="110">
        <v>46044</v>
      </c>
      <c r="X15" s="110">
        <v>46356</v>
      </c>
      <c r="Y15" s="102">
        <f t="shared" si="12"/>
        <v>48</v>
      </c>
      <c r="Z15" s="102">
        <f t="shared" si="9"/>
        <v>313</v>
      </c>
      <c r="AA15" s="103"/>
      <c r="AB15" s="104">
        <v>45540000</v>
      </c>
    </row>
    <row r="16" spans="1:28" ht="45" customHeight="1" x14ac:dyDescent="0.3">
      <c r="A16" s="124"/>
      <c r="B16" s="90"/>
      <c r="C16" s="90">
        <v>12</v>
      </c>
      <c r="D16" s="91" t="str">
        <f t="shared" si="6"/>
        <v>충남형 스마트팜 복합단지 조성사업(청남상장지구) 소규모환경영향평가 용역</v>
      </c>
      <c r="E16" s="92" t="s">
        <v>208</v>
      </c>
      <c r="F16" s="93">
        <f t="shared" si="7"/>
        <v>48.6</v>
      </c>
      <c r="G16" s="94" t="str">
        <f t="shared" si="0"/>
        <v>26.03.03~26.05.31</v>
      </c>
      <c r="H16" s="95">
        <f>IF(AA16="",IF(X16-$F$3+1&gt;365,365,X16-$F$3+1),IF(X16-AA16+1&gt;365,365,X16-AA16+1))</f>
        <v>20</v>
      </c>
      <c r="I16" s="95">
        <f t="shared" si="1"/>
        <v>90</v>
      </c>
      <c r="J16" s="109" t="str">
        <f>IF(OR(AA16="",$F$3-AA16+1&lt;90),F16*(H16/I16)/10,"-")</f>
        <v>-</v>
      </c>
      <c r="K16" s="108" t="s">
        <v>209</v>
      </c>
      <c r="L16" s="106"/>
      <c r="M16" s="99" t="str">
        <f t="shared" si="2"/>
        <v>26.03.03</v>
      </c>
      <c r="N16" s="99" t="str">
        <f t="shared" si="2"/>
        <v>26.05.31</v>
      </c>
      <c r="O16" s="94" t="str">
        <f t="shared" si="3"/>
        <v>26.03.03~26.05.31</v>
      </c>
      <c r="P16" s="93">
        <f t="shared" si="4"/>
        <v>1</v>
      </c>
      <c r="Q16" s="100"/>
      <c r="R16" s="97"/>
      <c r="S16" s="92" t="s">
        <v>210</v>
      </c>
      <c r="T16" s="92" t="s">
        <v>211</v>
      </c>
      <c r="U16" s="110" t="s">
        <v>212</v>
      </c>
      <c r="V16" s="110" t="s">
        <v>213</v>
      </c>
      <c r="W16" s="110">
        <v>46084</v>
      </c>
      <c r="X16" s="110">
        <v>46173</v>
      </c>
      <c r="Y16" s="102">
        <f>IF(AA16="",IF(X16-$F$3+1&gt;365,365,X16-$F$3+1),IF(X16-AA16+1&gt;365,365,X16-AA16+1))</f>
        <v>20</v>
      </c>
      <c r="Z16" s="102">
        <f t="shared" si="9"/>
        <v>90</v>
      </c>
      <c r="AA16" s="103">
        <v>46154</v>
      </c>
      <c r="AB16" s="104">
        <v>48600000</v>
      </c>
    </row>
    <row r="17" spans="1:29" ht="45" customHeight="1" x14ac:dyDescent="0.3">
      <c r="A17" s="124"/>
      <c r="B17" s="90"/>
      <c r="C17" s="90">
        <v>13</v>
      </c>
      <c r="D17" s="91" t="str">
        <f t="shared" si="6"/>
        <v>정남진 편백숲 마중길 조성사업 전략 및 소규모환경평가 용역</v>
      </c>
      <c r="E17" s="92" t="s">
        <v>208</v>
      </c>
      <c r="F17" s="93">
        <f t="shared" si="7"/>
        <v>24.576000000000001</v>
      </c>
      <c r="G17" s="94" t="str">
        <f t="shared" si="0"/>
        <v>26.03.04~27.02.28</v>
      </c>
      <c r="H17" s="95">
        <f t="shared" si="10"/>
        <v>139</v>
      </c>
      <c r="I17" s="95">
        <f t="shared" si="1"/>
        <v>362</v>
      </c>
      <c r="J17" s="96">
        <f t="shared" si="11"/>
        <v>0.95</v>
      </c>
      <c r="K17" s="97"/>
      <c r="L17" s="106"/>
      <c r="M17" s="99" t="str">
        <f t="shared" si="2"/>
        <v>26.03.04</v>
      </c>
      <c r="N17" s="99" t="str">
        <f t="shared" si="2"/>
        <v>27.02.28</v>
      </c>
      <c r="O17" s="94" t="str">
        <f t="shared" si="3"/>
        <v>26.03.04~27.02.28</v>
      </c>
      <c r="P17" s="93">
        <f t="shared" si="4"/>
        <v>5</v>
      </c>
      <c r="Q17" s="100"/>
      <c r="R17" s="97"/>
      <c r="S17" s="92" t="s">
        <v>214</v>
      </c>
      <c r="T17" s="92" t="s">
        <v>215</v>
      </c>
      <c r="U17" s="110" t="s">
        <v>216</v>
      </c>
      <c r="V17" s="110" t="s">
        <v>217</v>
      </c>
      <c r="W17" s="110">
        <v>46085</v>
      </c>
      <c r="X17" s="110">
        <v>46446</v>
      </c>
      <c r="Y17" s="102">
        <f t="shared" si="12"/>
        <v>138</v>
      </c>
      <c r="Z17" s="102">
        <f t="shared" si="9"/>
        <v>362</v>
      </c>
      <c r="AA17" s="103"/>
      <c r="AB17" s="104">
        <v>24576000</v>
      </c>
    </row>
    <row r="18" spans="1:29" ht="45" customHeight="1" x14ac:dyDescent="0.3">
      <c r="A18" s="124"/>
      <c r="B18" s="90"/>
      <c r="C18" s="90">
        <v>14</v>
      </c>
      <c r="D18" s="91" t="str">
        <f t="shared" si="6"/>
        <v>금일 해양치유 생활체육공원 조성사업 소규모환경영향평가 용역</v>
      </c>
      <c r="E18" s="92" t="s">
        <v>208</v>
      </c>
      <c r="F18" s="93">
        <f t="shared" si="7"/>
        <v>20.585999999999999</v>
      </c>
      <c r="G18" s="94" t="str">
        <f t="shared" si="0"/>
        <v>26.03.19~26.09.14</v>
      </c>
      <c r="H18" s="95">
        <f>IF(AA18="",IF(X18-$F$3+1&gt;365,365,X18-$F$3+1),IF(X18-AA18+1&gt;365,365,X18-AA18+1))</f>
        <v>42</v>
      </c>
      <c r="I18" s="95">
        <f t="shared" si="1"/>
        <v>180</v>
      </c>
      <c r="J18" s="109">
        <f>IF(OR(AA18="",$F$3-AA18+1&lt;90),F18*(H18/I18)/10,"-")</f>
        <v>0.48033999999999999</v>
      </c>
      <c r="K18" s="108" t="s">
        <v>218</v>
      </c>
      <c r="L18" s="106"/>
      <c r="M18" s="99" t="str">
        <f t="shared" si="2"/>
        <v>26.03.19</v>
      </c>
      <c r="N18" s="99" t="str">
        <f t="shared" si="2"/>
        <v>26.09.14</v>
      </c>
      <c r="O18" s="94" t="str">
        <f t="shared" si="3"/>
        <v>26.03.19~26.09.14</v>
      </c>
      <c r="P18" s="93">
        <f t="shared" si="4"/>
        <v>2</v>
      </c>
      <c r="Q18" s="100"/>
      <c r="R18" s="97"/>
      <c r="S18" s="92" t="s">
        <v>219</v>
      </c>
      <c r="T18" s="92" t="s">
        <v>197</v>
      </c>
      <c r="U18" s="110" t="s">
        <v>220</v>
      </c>
      <c r="V18" s="110" t="s">
        <v>221</v>
      </c>
      <c r="W18" s="110">
        <v>46100</v>
      </c>
      <c r="X18" s="110">
        <v>46279</v>
      </c>
      <c r="Y18" s="102">
        <f>IF(AA18="",IF(X18-$F$3+1&gt;365,365,X18-$F$3+1),IF(X18-AA18+1&gt;365,365,X18-AA18+1))</f>
        <v>42</v>
      </c>
      <c r="Z18" s="102">
        <f t="shared" si="9"/>
        <v>180</v>
      </c>
      <c r="AA18" s="103">
        <v>46238</v>
      </c>
      <c r="AB18" s="104">
        <v>20586000</v>
      </c>
    </row>
    <row r="19" spans="1:29" ht="45" customHeight="1" x14ac:dyDescent="0.3">
      <c r="A19" s="124"/>
      <c r="B19" s="90"/>
      <c r="C19" s="90">
        <v>15</v>
      </c>
      <c r="D19" s="91" t="str">
        <f t="shared" si="6"/>
        <v>약산 생활체육공원 조성사업 소규모환경영향평가 용역</v>
      </c>
      <c r="E19" s="92" t="s">
        <v>208</v>
      </c>
      <c r="F19" s="93">
        <f t="shared" si="7"/>
        <v>20.585999999999999</v>
      </c>
      <c r="G19" s="94" t="str">
        <f t="shared" si="0"/>
        <v>26.03.19~26.09.14</v>
      </c>
      <c r="H19" s="95">
        <f>IF(AA19="",IF(X19-$F$3+1&gt;365,365,X19-$F$3+1),IF(X19-AA19+1&gt;365,365,X19-AA19+1))</f>
        <v>42</v>
      </c>
      <c r="I19" s="95">
        <f t="shared" si="1"/>
        <v>180</v>
      </c>
      <c r="J19" s="109">
        <f>IF(OR(AA19="",$F$3-AA19+1&lt;90),F19*(H19/I19)/10,"-")</f>
        <v>0.48033999999999999</v>
      </c>
      <c r="K19" s="108" t="s">
        <v>218</v>
      </c>
      <c r="L19" s="106"/>
      <c r="M19" s="99" t="str">
        <f t="shared" si="2"/>
        <v>26.03.19</v>
      </c>
      <c r="N19" s="99" t="str">
        <f t="shared" si="2"/>
        <v>26.09.14</v>
      </c>
      <c r="O19" s="94" t="str">
        <f t="shared" si="3"/>
        <v>26.03.19~26.09.14</v>
      </c>
      <c r="P19" s="93">
        <f t="shared" si="4"/>
        <v>2</v>
      </c>
      <c r="Q19" s="100"/>
      <c r="R19" s="97"/>
      <c r="S19" s="92" t="s">
        <v>222</v>
      </c>
      <c r="T19" s="92" t="s">
        <v>197</v>
      </c>
      <c r="U19" s="110" t="s">
        <v>220</v>
      </c>
      <c r="V19" s="110" t="s">
        <v>221</v>
      </c>
      <c r="W19" s="110">
        <v>46100</v>
      </c>
      <c r="X19" s="110">
        <v>46279</v>
      </c>
      <c r="Y19" s="102">
        <f>IF(AA19="",IF(X19-$F$3+1&gt;365,365,X19-$F$3+1),IF(X19-AA19+1&gt;365,365,X19-AA19+1))</f>
        <v>42</v>
      </c>
      <c r="Z19" s="102">
        <f t="shared" si="9"/>
        <v>180</v>
      </c>
      <c r="AA19" s="103">
        <v>46238</v>
      </c>
      <c r="AB19" s="104">
        <v>20586000</v>
      </c>
    </row>
    <row r="20" spans="1:29" ht="45" customHeight="1" x14ac:dyDescent="0.3">
      <c r="A20" s="124"/>
      <c r="B20" s="90"/>
      <c r="C20" s="90">
        <v>16</v>
      </c>
      <c r="D20" s="91" t="str">
        <f t="shared" si="6"/>
        <v>광양 세풍 일반산업단지 조성사업 사후환경영향조사 용역(총괄, 1차분)</v>
      </c>
      <c r="E20" s="92" t="s">
        <v>208</v>
      </c>
      <c r="F20" s="93">
        <f t="shared" si="7"/>
        <v>505.74</v>
      </c>
      <c r="G20" s="94" t="str">
        <f t="shared" si="0"/>
        <v>26.04.23~27.01.21</v>
      </c>
      <c r="H20" s="95">
        <f t="shared" ref="H20:H21" si="13">SUM(IF((X20-$F$3)&gt;365,365,X20-$F$3+1))</f>
        <v>101</v>
      </c>
      <c r="I20" s="95">
        <f t="shared" si="1"/>
        <v>274</v>
      </c>
      <c r="J20" s="96">
        <f t="shared" ref="J20" si="14">ROUNDUP((SUM((F20*(H20/I20)/10))),2)</f>
        <v>18.650000000000002</v>
      </c>
      <c r="K20" s="97"/>
      <c r="L20" s="106"/>
      <c r="M20" s="99" t="str">
        <f t="shared" si="2"/>
        <v>26.04.23</v>
      </c>
      <c r="N20" s="99" t="str">
        <f t="shared" si="2"/>
        <v>27.01.21</v>
      </c>
      <c r="O20" s="94" t="str">
        <f t="shared" si="3"/>
        <v>26.04.23~27.01.21</v>
      </c>
      <c r="P20" s="93">
        <f t="shared" si="4"/>
        <v>4</v>
      </c>
      <c r="Q20" s="100"/>
      <c r="R20" s="97"/>
      <c r="S20" s="92" t="s">
        <v>223</v>
      </c>
      <c r="T20" s="92" t="s">
        <v>224</v>
      </c>
      <c r="U20" s="110" t="s">
        <v>225</v>
      </c>
      <c r="V20" s="111" t="s">
        <v>226</v>
      </c>
      <c r="W20" s="110">
        <v>46135</v>
      </c>
      <c r="X20" s="111">
        <v>46408</v>
      </c>
      <c r="Y20" s="102">
        <f t="shared" ref="Y20" si="15">SUM(IF((W20-$F$3)&gt;365,365,X20-$F$3))</f>
        <v>100</v>
      </c>
      <c r="Z20" s="102">
        <f t="shared" si="9"/>
        <v>274</v>
      </c>
      <c r="AA20" s="103"/>
      <c r="AB20" s="112">
        <v>505740000</v>
      </c>
    </row>
    <row r="21" spans="1:29" ht="45" customHeight="1" x14ac:dyDescent="0.3">
      <c r="A21" s="124"/>
      <c r="B21" s="90"/>
      <c r="C21" s="90">
        <v>17</v>
      </c>
      <c r="D21" s="91" t="str">
        <f t="shared" si="6"/>
        <v>득량 회룡소하천 소규모환경영향평가 용역</v>
      </c>
      <c r="E21" s="92" t="s">
        <v>208</v>
      </c>
      <c r="F21" s="93">
        <f t="shared" si="7"/>
        <v>25.8</v>
      </c>
      <c r="G21" s="94" t="str">
        <f t="shared" si="0"/>
        <v>26.09.18~26.12.16</v>
      </c>
      <c r="H21" s="95">
        <f t="shared" si="13"/>
        <v>65</v>
      </c>
      <c r="I21" s="95">
        <f t="shared" si="1"/>
        <v>90</v>
      </c>
      <c r="J21" s="96">
        <f t="shared" si="11"/>
        <v>1.87</v>
      </c>
      <c r="K21" s="97"/>
      <c r="L21" s="106"/>
      <c r="M21" s="99" t="str">
        <f t="shared" ref="M21:N21" si="16">+MID(U21,3,8)</f>
        <v>26.09.18</v>
      </c>
      <c r="N21" s="99" t="str">
        <f t="shared" si="16"/>
        <v>26.12.16</v>
      </c>
      <c r="O21" s="94" t="str">
        <f t="shared" si="3"/>
        <v>26.09.18~26.12.16</v>
      </c>
      <c r="P21" s="93">
        <f t="shared" si="4"/>
        <v>3</v>
      </c>
      <c r="Q21" s="100"/>
      <c r="R21" s="97"/>
      <c r="S21" s="92" t="s">
        <v>227</v>
      </c>
      <c r="T21" s="92" t="s">
        <v>208</v>
      </c>
      <c r="U21" s="110" t="s">
        <v>228</v>
      </c>
      <c r="V21" s="111" t="s">
        <v>229</v>
      </c>
      <c r="W21" s="110">
        <v>46283</v>
      </c>
      <c r="X21" s="111">
        <v>46372</v>
      </c>
      <c r="Y21" s="102">
        <f t="shared" si="12"/>
        <v>64</v>
      </c>
      <c r="Z21" s="102">
        <f t="shared" si="9"/>
        <v>90</v>
      </c>
      <c r="AA21" s="103"/>
      <c r="AB21" s="112">
        <v>25800000</v>
      </c>
    </row>
    <row r="22" spans="1:29" ht="32.1" customHeight="1" thickBot="1" x14ac:dyDescent="0.35">
      <c r="A22" s="125"/>
      <c r="B22" s="90"/>
      <c r="C22" s="90"/>
      <c r="D22" s="90" t="str">
        <f>+S22</f>
        <v>계</v>
      </c>
      <c r="E22" s="81"/>
      <c r="F22" s="113"/>
      <c r="G22" s="94"/>
      <c r="H22" s="114"/>
      <c r="I22" s="114"/>
      <c r="J22" s="115">
        <f>SUM(J5:J21)</f>
        <v>24.820680000000003</v>
      </c>
      <c r="K22" s="97"/>
      <c r="L22" s="106"/>
      <c r="M22" s="99" t="str">
        <f>+MID(U22,3,8)</f>
        <v/>
      </c>
      <c r="N22" s="116"/>
      <c r="O22" s="94"/>
      <c r="P22" s="113"/>
      <c r="Q22" s="115"/>
      <c r="R22" s="97"/>
      <c r="S22" s="81" t="s">
        <v>21</v>
      </c>
      <c r="T22" s="81"/>
      <c r="U22" s="117"/>
      <c r="V22" s="117"/>
      <c r="W22" s="117"/>
      <c r="X22" s="117"/>
      <c r="Y22" s="118"/>
      <c r="Z22" s="118"/>
    </row>
    <row r="23" spans="1:29" ht="19.5" customHeight="1" x14ac:dyDescent="0.3">
      <c r="A23" s="76"/>
      <c r="B23" s="76" t="s">
        <v>230</v>
      </c>
      <c r="C23" s="76"/>
      <c r="D23" s="76"/>
      <c r="E23" s="106"/>
      <c r="F23" s="119"/>
      <c r="G23" s="119"/>
      <c r="H23" s="120"/>
      <c r="I23" s="120"/>
      <c r="J23" s="106"/>
      <c r="L23" s="106"/>
      <c r="M23" s="106"/>
      <c r="N23" s="106"/>
      <c r="O23" s="119"/>
      <c r="P23" s="119"/>
      <c r="Q23" s="106"/>
      <c r="S23" s="106"/>
      <c r="T23" s="106"/>
      <c r="U23" s="106"/>
      <c r="V23" s="106"/>
      <c r="W23" s="106"/>
      <c r="X23" s="106"/>
      <c r="Y23" s="120"/>
      <c r="Z23" s="120"/>
    </row>
    <row r="24" spans="1:29" ht="19.5" customHeight="1" x14ac:dyDescent="0.3">
      <c r="A24" s="76"/>
      <c r="B24" s="76" t="s">
        <v>231</v>
      </c>
      <c r="C24" s="76"/>
      <c r="D24" s="76"/>
      <c r="E24" s="106"/>
      <c r="F24" s="119"/>
      <c r="G24" s="119"/>
      <c r="H24" s="120"/>
      <c r="I24" s="120"/>
      <c r="J24" s="106"/>
      <c r="L24" s="106"/>
      <c r="M24" s="106"/>
      <c r="N24" s="106"/>
      <c r="O24" s="119"/>
      <c r="P24" s="119"/>
      <c r="Q24" s="106"/>
      <c r="S24" s="106"/>
      <c r="T24" s="106"/>
      <c r="U24" s="106"/>
      <c r="V24" s="106"/>
      <c r="W24" s="106"/>
      <c r="X24" s="106"/>
      <c r="Y24" s="120"/>
      <c r="Z24" s="120"/>
    </row>
    <row r="25" spans="1:29" ht="19.5" customHeight="1" x14ac:dyDescent="0.3">
      <c r="E25" s="106"/>
      <c r="F25" s="119"/>
      <c r="G25" s="119"/>
      <c r="H25" s="120"/>
      <c r="I25" s="120"/>
      <c r="J25" s="106"/>
      <c r="L25" s="106"/>
      <c r="M25" s="106"/>
      <c r="N25" s="106"/>
      <c r="O25" s="119"/>
      <c r="P25" s="119"/>
      <c r="Q25" s="106"/>
      <c r="S25" s="106"/>
      <c r="T25" s="106"/>
      <c r="U25" s="106"/>
      <c r="V25" s="106"/>
      <c r="W25" s="106"/>
      <c r="X25" s="106"/>
      <c r="Y25" s="120"/>
      <c r="Z25" s="120"/>
    </row>
    <row r="26" spans="1:29" ht="19.5" customHeight="1" x14ac:dyDescent="0.3">
      <c r="E26" s="106"/>
      <c r="F26" s="119"/>
      <c r="G26" s="119"/>
      <c r="H26" s="120"/>
      <c r="I26" s="120"/>
      <c r="J26" s="106"/>
      <c r="L26" s="106"/>
      <c r="M26" s="106"/>
      <c r="N26" s="106"/>
      <c r="O26" s="119"/>
      <c r="P26" s="119"/>
      <c r="Q26" s="106"/>
      <c r="S26" s="106"/>
      <c r="T26" s="106"/>
      <c r="U26" s="106"/>
      <c r="V26" s="106"/>
      <c r="W26" s="106"/>
      <c r="X26" s="106"/>
      <c r="Y26" s="120"/>
      <c r="Z26" s="120"/>
    </row>
    <row r="27" spans="1:29" s="74" customFormat="1" ht="19.5" customHeight="1" x14ac:dyDescent="0.3">
      <c r="A27" s="71"/>
      <c r="B27" s="71"/>
      <c r="C27" s="71"/>
      <c r="D27" s="71"/>
      <c r="E27" s="106"/>
      <c r="F27" s="119"/>
      <c r="G27" s="119"/>
      <c r="H27" s="120"/>
      <c r="I27" s="120"/>
      <c r="J27" s="106"/>
      <c r="L27" s="106"/>
      <c r="M27" s="106"/>
      <c r="N27" s="106"/>
      <c r="O27" s="119"/>
      <c r="P27" s="119"/>
      <c r="Q27" s="106"/>
      <c r="S27" s="106"/>
      <c r="T27" s="106"/>
      <c r="U27" s="106"/>
      <c r="V27" s="106"/>
      <c r="W27" s="106"/>
      <c r="X27" s="106"/>
      <c r="Y27" s="120"/>
      <c r="Z27" s="120"/>
      <c r="AB27" s="75"/>
      <c r="AC27" s="73"/>
    </row>
    <row r="28" spans="1:29" s="74" customFormat="1" ht="19.5" customHeight="1" x14ac:dyDescent="0.3">
      <c r="A28" s="71"/>
      <c r="B28" s="71"/>
      <c r="C28" s="71"/>
      <c r="D28" s="71"/>
      <c r="E28" s="106"/>
      <c r="F28" s="119"/>
      <c r="G28" s="119"/>
      <c r="H28" s="120"/>
      <c r="I28" s="120"/>
      <c r="J28" s="106"/>
      <c r="L28" s="106"/>
      <c r="M28" s="106"/>
      <c r="N28" s="106"/>
      <c r="O28" s="119"/>
      <c r="P28" s="119"/>
      <c r="Q28" s="106"/>
      <c r="S28" s="106"/>
      <c r="T28" s="106"/>
      <c r="U28" s="106"/>
      <c r="V28" s="106"/>
      <c r="W28" s="106"/>
      <c r="X28" s="106"/>
      <c r="Y28" s="120"/>
      <c r="Z28" s="120"/>
      <c r="AB28" s="75"/>
      <c r="AC28" s="73"/>
    </row>
    <row r="29" spans="1:29" s="74" customFormat="1" ht="19.5" customHeight="1" x14ac:dyDescent="0.3">
      <c r="A29" s="71"/>
      <c r="B29" s="71"/>
      <c r="C29" s="71"/>
      <c r="D29" s="71"/>
      <c r="E29" s="106"/>
      <c r="F29" s="119"/>
      <c r="G29" s="119"/>
      <c r="H29" s="120"/>
      <c r="I29" s="120"/>
      <c r="J29" s="106"/>
      <c r="L29" s="106"/>
      <c r="M29" s="106"/>
      <c r="N29" s="106"/>
      <c r="O29" s="119"/>
      <c r="P29" s="119"/>
      <c r="Q29" s="106"/>
      <c r="S29" s="106"/>
      <c r="T29" s="106"/>
      <c r="U29" s="106"/>
      <c r="V29" s="106"/>
      <c r="W29" s="106"/>
      <c r="X29" s="106"/>
      <c r="Y29" s="120"/>
      <c r="Z29" s="120"/>
      <c r="AB29" s="75"/>
      <c r="AC29" s="73"/>
    </row>
    <row r="30" spans="1:29" s="74" customFormat="1" x14ac:dyDescent="0.3">
      <c r="A30" s="71"/>
      <c r="B30" s="71"/>
      <c r="C30" s="71"/>
      <c r="D30" s="71"/>
      <c r="E30" s="106"/>
      <c r="F30" s="119"/>
      <c r="G30" s="119"/>
      <c r="H30" s="120"/>
      <c r="I30" s="120"/>
      <c r="J30" s="106"/>
      <c r="L30" s="106"/>
      <c r="M30" s="106"/>
      <c r="N30" s="106"/>
      <c r="O30" s="119"/>
      <c r="P30" s="119"/>
      <c r="Q30" s="106"/>
      <c r="S30" s="106"/>
      <c r="T30" s="106"/>
      <c r="U30" s="106"/>
      <c r="V30" s="106"/>
      <c r="W30" s="106"/>
      <c r="X30" s="106"/>
      <c r="Y30" s="120"/>
      <c r="Z30" s="120"/>
      <c r="AB30" s="75"/>
      <c r="AC30" s="73"/>
    </row>
    <row r="31" spans="1:29" s="74" customFormat="1" x14ac:dyDescent="0.3">
      <c r="A31" s="71"/>
      <c r="B31" s="71"/>
      <c r="C31" s="71"/>
      <c r="D31" s="71"/>
      <c r="E31" s="106"/>
      <c r="F31" s="119"/>
      <c r="G31" s="119"/>
      <c r="H31" s="120"/>
      <c r="I31" s="120"/>
      <c r="J31" s="106"/>
      <c r="L31" s="106"/>
      <c r="M31" s="106"/>
      <c r="N31" s="106"/>
      <c r="O31" s="119"/>
      <c r="P31" s="119"/>
      <c r="Q31" s="106"/>
      <c r="S31" s="106"/>
      <c r="T31" s="106"/>
      <c r="U31" s="106"/>
      <c r="V31" s="106"/>
      <c r="W31" s="106"/>
      <c r="X31" s="106"/>
      <c r="Y31" s="120"/>
      <c r="Z31" s="120"/>
      <c r="AB31" s="75"/>
      <c r="AC31" s="73"/>
    </row>
    <row r="32" spans="1:29" s="74" customFormat="1" x14ac:dyDescent="0.3">
      <c r="A32" s="71"/>
      <c r="B32" s="71"/>
      <c r="C32" s="71"/>
      <c r="D32" s="71"/>
      <c r="E32" s="106"/>
      <c r="F32" s="119"/>
      <c r="G32" s="119"/>
      <c r="H32" s="120"/>
      <c r="I32" s="120"/>
      <c r="J32" s="106"/>
      <c r="L32" s="106"/>
      <c r="M32" s="106"/>
      <c r="N32" s="106"/>
      <c r="O32" s="119"/>
      <c r="P32" s="119"/>
      <c r="Q32" s="106"/>
      <c r="S32" s="106"/>
      <c r="T32" s="106"/>
      <c r="U32" s="106"/>
      <c r="V32" s="106"/>
      <c r="W32" s="106"/>
      <c r="X32" s="106"/>
      <c r="Y32" s="120"/>
      <c r="Z32" s="120"/>
      <c r="AB32" s="75"/>
      <c r="AC32" s="73"/>
    </row>
    <row r="33" spans="1:29" s="74" customFormat="1" x14ac:dyDescent="0.3">
      <c r="A33" s="71"/>
      <c r="B33" s="71"/>
      <c r="C33" s="71"/>
      <c r="D33" s="71"/>
      <c r="E33" s="106"/>
      <c r="F33" s="119"/>
      <c r="G33" s="119"/>
      <c r="H33" s="120"/>
      <c r="I33" s="120"/>
      <c r="J33" s="106"/>
      <c r="L33" s="106"/>
      <c r="M33" s="106"/>
      <c r="N33" s="106"/>
      <c r="O33" s="119"/>
      <c r="P33" s="119"/>
      <c r="Q33" s="106"/>
      <c r="S33" s="106"/>
      <c r="T33" s="106"/>
      <c r="U33" s="106"/>
      <c r="V33" s="106"/>
      <c r="W33" s="106"/>
      <c r="X33" s="106"/>
      <c r="Y33" s="120"/>
      <c r="Z33" s="120"/>
      <c r="AB33" s="75"/>
      <c r="AC33" s="73"/>
    </row>
    <row r="34" spans="1:29" s="74" customFormat="1" x14ac:dyDescent="0.3">
      <c r="A34" s="71"/>
      <c r="B34" s="71"/>
      <c r="C34" s="71"/>
      <c r="D34" s="71"/>
      <c r="E34" s="73"/>
      <c r="F34" s="121"/>
      <c r="G34" s="121"/>
      <c r="H34" s="72"/>
      <c r="I34" s="72"/>
      <c r="J34" s="73"/>
      <c r="L34" s="73"/>
      <c r="M34" s="73"/>
      <c r="N34" s="73"/>
      <c r="O34" s="121"/>
      <c r="P34" s="121"/>
      <c r="Q34" s="73"/>
      <c r="S34" s="73"/>
      <c r="T34" s="73"/>
      <c r="U34" s="73"/>
      <c r="V34" s="73"/>
      <c r="W34" s="73"/>
      <c r="X34" s="73"/>
      <c r="Y34" s="72"/>
      <c r="Z34" s="72"/>
      <c r="AB34" s="75"/>
      <c r="AC34" s="73"/>
    </row>
    <row r="35" spans="1:29" s="74" customFormat="1" x14ac:dyDescent="0.3">
      <c r="A35" s="71"/>
      <c r="B35" s="71"/>
      <c r="C35" s="71"/>
      <c r="D35" s="71"/>
      <c r="E35" s="73"/>
      <c r="F35" s="121"/>
      <c r="G35" s="121"/>
      <c r="H35" s="72"/>
      <c r="I35" s="72"/>
      <c r="J35" s="73"/>
      <c r="L35" s="73"/>
      <c r="M35" s="73"/>
      <c r="N35" s="73"/>
      <c r="O35" s="121"/>
      <c r="P35" s="121"/>
      <c r="Q35" s="73"/>
      <c r="S35" s="73"/>
      <c r="T35" s="73"/>
      <c r="U35" s="73"/>
      <c r="V35" s="73"/>
      <c r="W35" s="73"/>
      <c r="X35" s="73"/>
      <c r="Y35" s="72"/>
      <c r="Z35" s="72"/>
      <c r="AB35" s="75"/>
      <c r="AC35" s="73"/>
    </row>
    <row r="36" spans="1:29" s="74" customFormat="1" x14ac:dyDescent="0.3">
      <c r="A36" s="71"/>
      <c r="B36" s="71"/>
      <c r="C36" s="71"/>
      <c r="D36" s="71"/>
      <c r="E36" s="73"/>
      <c r="F36" s="121"/>
      <c r="G36" s="121"/>
      <c r="H36" s="72"/>
      <c r="I36" s="72"/>
      <c r="J36" s="73"/>
      <c r="L36" s="73"/>
      <c r="M36" s="73"/>
      <c r="N36" s="73"/>
      <c r="O36" s="121"/>
      <c r="P36" s="121"/>
      <c r="Q36" s="73"/>
      <c r="S36" s="73"/>
      <c r="T36" s="73"/>
      <c r="U36" s="73"/>
      <c r="V36" s="73"/>
      <c r="W36" s="73"/>
      <c r="X36" s="73"/>
      <c r="Y36" s="72"/>
      <c r="Z36" s="72"/>
      <c r="AB36" s="75"/>
      <c r="AC36" s="73"/>
    </row>
    <row r="37" spans="1:29" s="74" customFormat="1" x14ac:dyDescent="0.3">
      <c r="A37" s="71"/>
      <c r="B37" s="71"/>
      <c r="C37" s="71"/>
      <c r="D37" s="71"/>
      <c r="E37" s="73"/>
      <c r="F37" s="121"/>
      <c r="G37" s="121"/>
      <c r="H37" s="72"/>
      <c r="I37" s="72"/>
      <c r="J37" s="73"/>
      <c r="L37" s="73"/>
      <c r="M37" s="73"/>
      <c r="N37" s="73"/>
      <c r="O37" s="121"/>
      <c r="P37" s="121"/>
      <c r="Q37" s="73"/>
      <c r="S37" s="73"/>
      <c r="T37" s="73"/>
      <c r="U37" s="73"/>
      <c r="V37" s="73"/>
      <c r="W37" s="73"/>
      <c r="X37" s="73"/>
      <c r="Y37" s="72"/>
      <c r="Z37" s="72"/>
      <c r="AB37" s="75"/>
      <c r="AC37" s="73"/>
    </row>
    <row r="38" spans="1:29" s="74" customFormat="1" x14ac:dyDescent="0.3">
      <c r="A38" s="71"/>
      <c r="B38" s="71"/>
      <c r="C38" s="71"/>
      <c r="D38" s="71"/>
      <c r="E38" s="73"/>
      <c r="F38" s="121"/>
      <c r="G38" s="121"/>
      <c r="H38" s="72"/>
      <c r="I38" s="72"/>
      <c r="J38" s="73"/>
      <c r="L38" s="73"/>
      <c r="M38" s="73"/>
      <c r="N38" s="73"/>
      <c r="O38" s="121"/>
      <c r="P38" s="121"/>
      <c r="Q38" s="73"/>
      <c r="S38" s="73"/>
      <c r="T38" s="73"/>
      <c r="U38" s="73"/>
      <c r="V38" s="73"/>
      <c r="W38" s="73"/>
      <c r="X38" s="73"/>
      <c r="Y38" s="72"/>
      <c r="Z38" s="72"/>
      <c r="AB38" s="75"/>
      <c r="AC38" s="73"/>
    </row>
    <row r="39" spans="1:29" s="74" customFormat="1" x14ac:dyDescent="0.3">
      <c r="A39" s="71"/>
      <c r="B39" s="71"/>
      <c r="C39" s="71"/>
      <c r="D39" s="71"/>
      <c r="E39" s="73"/>
      <c r="F39" s="121"/>
      <c r="G39" s="121"/>
      <c r="H39" s="72"/>
      <c r="I39" s="72"/>
      <c r="J39" s="73"/>
      <c r="L39" s="73"/>
      <c r="M39" s="73"/>
      <c r="N39" s="73"/>
      <c r="O39" s="121"/>
      <c r="P39" s="121"/>
      <c r="Q39" s="73"/>
      <c r="S39" s="73"/>
      <c r="T39" s="73"/>
      <c r="U39" s="73"/>
      <c r="V39" s="73"/>
      <c r="W39" s="73"/>
      <c r="X39" s="73"/>
      <c r="Y39" s="72"/>
      <c r="Z39" s="72"/>
      <c r="AB39" s="75"/>
      <c r="AC39" s="73"/>
    </row>
    <row r="40" spans="1:29" s="74" customFormat="1" x14ac:dyDescent="0.3">
      <c r="A40" s="71"/>
      <c r="B40" s="71"/>
      <c r="C40" s="71"/>
      <c r="D40" s="71"/>
      <c r="E40" s="73"/>
      <c r="F40" s="121"/>
      <c r="G40" s="121"/>
      <c r="H40" s="72"/>
      <c r="I40" s="72"/>
      <c r="J40" s="73"/>
      <c r="L40" s="73"/>
      <c r="M40" s="73"/>
      <c r="N40" s="73"/>
      <c r="O40" s="121"/>
      <c r="P40" s="121"/>
      <c r="Q40" s="73"/>
      <c r="S40" s="73"/>
      <c r="T40" s="73"/>
      <c r="U40" s="73"/>
      <c r="V40" s="73"/>
      <c r="W40" s="73"/>
      <c r="X40" s="73"/>
      <c r="Y40" s="72"/>
      <c r="Z40" s="72"/>
      <c r="AB40" s="75"/>
      <c r="AC40" s="73"/>
    </row>
    <row r="41" spans="1:29" s="74" customFormat="1" x14ac:dyDescent="0.3">
      <c r="A41" s="71"/>
      <c r="B41" s="71"/>
      <c r="C41" s="71"/>
      <c r="D41" s="71"/>
      <c r="E41" s="73"/>
      <c r="F41" s="121"/>
      <c r="G41" s="121"/>
      <c r="H41" s="72"/>
      <c r="I41" s="72"/>
      <c r="J41" s="73"/>
      <c r="L41" s="73"/>
      <c r="M41" s="73"/>
      <c r="N41" s="73"/>
      <c r="O41" s="121"/>
      <c r="P41" s="121"/>
      <c r="Q41" s="73"/>
      <c r="S41" s="73"/>
      <c r="T41" s="73"/>
      <c r="U41" s="73"/>
      <c r="V41" s="73"/>
      <c r="W41" s="73"/>
      <c r="X41" s="73"/>
      <c r="Y41" s="72"/>
      <c r="Z41" s="72"/>
      <c r="AB41" s="75"/>
      <c r="AC41" s="73"/>
    </row>
    <row r="42" spans="1:29" s="74" customFormat="1" x14ac:dyDescent="0.3">
      <c r="A42" s="71"/>
      <c r="B42" s="71"/>
      <c r="C42" s="71"/>
      <c r="D42" s="71"/>
      <c r="E42" s="73"/>
      <c r="F42" s="121"/>
      <c r="G42" s="121"/>
      <c r="H42" s="72"/>
      <c r="I42" s="72"/>
      <c r="J42" s="73"/>
      <c r="L42" s="73"/>
      <c r="M42" s="73"/>
      <c r="N42" s="73"/>
      <c r="O42" s="121"/>
      <c r="P42" s="121"/>
      <c r="Q42" s="73"/>
      <c r="S42" s="73"/>
      <c r="T42" s="73"/>
      <c r="U42" s="73"/>
      <c r="V42" s="73"/>
      <c r="W42" s="73"/>
      <c r="X42" s="73"/>
      <c r="Y42" s="72"/>
      <c r="Z42" s="72"/>
      <c r="AB42" s="75"/>
      <c r="AC42" s="73"/>
    </row>
    <row r="43" spans="1:29" s="72" customFormat="1" x14ac:dyDescent="0.3">
      <c r="A43" s="71"/>
      <c r="B43" s="71"/>
      <c r="C43" s="71"/>
      <c r="D43" s="71"/>
      <c r="E43" s="73"/>
      <c r="F43" s="121"/>
      <c r="G43" s="121"/>
      <c r="J43" s="73"/>
      <c r="K43" s="74"/>
      <c r="L43" s="73"/>
      <c r="M43" s="73"/>
      <c r="N43" s="73"/>
      <c r="O43" s="121"/>
      <c r="P43" s="121"/>
      <c r="Q43" s="73"/>
      <c r="R43" s="74"/>
      <c r="S43" s="73"/>
      <c r="T43" s="73"/>
      <c r="U43" s="73"/>
      <c r="V43" s="73"/>
      <c r="W43" s="73"/>
      <c r="X43" s="73"/>
      <c r="AA43" s="74"/>
      <c r="AB43" s="75"/>
      <c r="AC43" s="73"/>
    </row>
    <row r="44" spans="1:29" s="72" customFormat="1" x14ac:dyDescent="0.3">
      <c r="A44" s="71"/>
      <c r="B44" s="71"/>
      <c r="C44" s="71"/>
      <c r="D44" s="71"/>
      <c r="E44" s="73"/>
      <c r="F44" s="121"/>
      <c r="G44" s="121"/>
      <c r="J44" s="73"/>
      <c r="K44" s="74"/>
      <c r="L44" s="73"/>
      <c r="M44" s="73"/>
      <c r="N44" s="73"/>
      <c r="O44" s="121"/>
      <c r="P44" s="121"/>
      <c r="Q44" s="73"/>
      <c r="R44" s="74"/>
      <c r="S44" s="73"/>
      <c r="T44" s="73"/>
      <c r="U44" s="73"/>
      <c r="V44" s="73"/>
      <c r="W44" s="73"/>
      <c r="X44" s="73"/>
      <c r="AA44" s="74"/>
      <c r="AB44" s="75"/>
      <c r="AC44" s="73"/>
    </row>
    <row r="45" spans="1:29" s="72" customFormat="1" x14ac:dyDescent="0.3">
      <c r="A45" s="71"/>
      <c r="B45" s="71"/>
      <c r="C45" s="71"/>
      <c r="D45" s="71"/>
      <c r="E45" s="73"/>
      <c r="F45" s="121"/>
      <c r="G45" s="121"/>
      <c r="J45" s="73"/>
      <c r="K45" s="74"/>
      <c r="L45" s="73"/>
      <c r="M45" s="73"/>
      <c r="N45" s="73"/>
      <c r="O45" s="121"/>
      <c r="P45" s="121"/>
      <c r="Q45" s="73"/>
      <c r="R45" s="74"/>
      <c r="S45" s="73"/>
      <c r="T45" s="73"/>
      <c r="U45" s="73"/>
      <c r="V45" s="73"/>
      <c r="W45" s="73"/>
      <c r="X45" s="73"/>
      <c r="AA45" s="74"/>
      <c r="AB45" s="75"/>
      <c r="AC45" s="73"/>
    </row>
    <row r="46" spans="1:29" s="72" customFormat="1" x14ac:dyDescent="0.3">
      <c r="A46" s="71"/>
      <c r="B46" s="71"/>
      <c r="C46" s="71"/>
      <c r="D46" s="71"/>
      <c r="E46" s="73"/>
      <c r="F46" s="121"/>
      <c r="G46" s="121"/>
      <c r="J46" s="73"/>
      <c r="K46" s="74"/>
      <c r="L46" s="73"/>
      <c r="M46" s="73"/>
      <c r="N46" s="73"/>
      <c r="O46" s="121"/>
      <c r="P46" s="121"/>
      <c r="Q46" s="73"/>
      <c r="R46" s="74"/>
      <c r="S46" s="73"/>
      <c r="T46" s="73"/>
      <c r="U46" s="73"/>
      <c r="V46" s="73"/>
      <c r="W46" s="73"/>
      <c r="X46" s="73"/>
      <c r="AA46" s="74"/>
      <c r="AB46" s="75"/>
      <c r="AC46" s="73"/>
    </row>
    <row r="47" spans="1:29" s="72" customFormat="1" x14ac:dyDescent="0.3">
      <c r="A47" s="71"/>
      <c r="B47" s="71"/>
      <c r="C47" s="71"/>
      <c r="D47" s="71"/>
      <c r="E47" s="73"/>
      <c r="F47" s="121"/>
      <c r="G47" s="121"/>
      <c r="J47" s="73"/>
      <c r="K47" s="74"/>
      <c r="L47" s="73"/>
      <c r="M47" s="73"/>
      <c r="N47" s="73"/>
      <c r="O47" s="121"/>
      <c r="P47" s="121"/>
      <c r="Q47" s="73"/>
      <c r="R47" s="74"/>
      <c r="S47" s="73"/>
      <c r="T47" s="73"/>
      <c r="U47" s="73"/>
      <c r="V47" s="73"/>
      <c r="W47" s="73"/>
      <c r="X47" s="73"/>
      <c r="AA47" s="74"/>
      <c r="AB47" s="75"/>
      <c r="AC47" s="73"/>
    </row>
  </sheetData>
  <mergeCells count="1">
    <mergeCell ref="A5:A22"/>
  </mergeCells>
  <phoneticPr fontId="3" type="noConversion"/>
  <pageMargins left="0.25" right="0.25" top="0.75" bottom="0.75" header="0.3" footer="0.3"/>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DD139-D79C-4DE2-A88A-42FEBB491227}">
  <dimension ref="A1:AC47"/>
  <sheetViews>
    <sheetView zoomScale="80" zoomScaleNormal="80" zoomScaleSheetLayoutView="100" workbookViewId="0">
      <pane xSplit="4" ySplit="4" topLeftCell="E14" activePane="bottomRight" state="frozen"/>
      <selection pane="topRight" activeCell="E1" sqref="E1"/>
      <selection pane="bottomLeft" activeCell="A5" sqref="A5"/>
      <selection pane="bottomRight" activeCell="P21" sqref="P21"/>
    </sheetView>
  </sheetViews>
  <sheetFormatPr defaultRowHeight="14.25" x14ac:dyDescent="0.3"/>
  <cols>
    <col min="1" max="1" width="5.625" style="71" customWidth="1"/>
    <col min="2" max="2" width="4.375" style="71" hidden="1" customWidth="1"/>
    <col min="3" max="3" width="4.375" style="71" customWidth="1"/>
    <col min="4" max="4" width="30.625" style="71" customWidth="1"/>
    <col min="5" max="5" width="7.625" style="73" customWidth="1"/>
    <col min="6" max="6" width="11.125" style="71" customWidth="1"/>
    <col min="7" max="7" width="9.625" style="71" customWidth="1"/>
    <col min="8" max="8" width="8.625" style="72" customWidth="1"/>
    <col min="9" max="9" width="10.125" style="72" customWidth="1"/>
    <col min="10" max="10" width="8.625" style="73" customWidth="1"/>
    <col min="11" max="11" width="23.25" style="74" customWidth="1"/>
    <col min="12" max="12" width="3.75" style="73" customWidth="1"/>
    <col min="13" max="14" width="9.625" style="73" customWidth="1"/>
    <col min="15" max="15" width="9.625" style="71" customWidth="1"/>
    <col min="16" max="16" width="11.125" style="71" customWidth="1"/>
    <col min="17" max="17" width="8.625" style="73" customWidth="1"/>
    <col min="18" max="18" width="5.625" style="74" customWidth="1"/>
    <col min="19" max="19" width="30.625" style="73" customWidth="1"/>
    <col min="20" max="20" width="7.625" style="73" customWidth="1"/>
    <col min="21" max="22" width="10.625" style="73" customWidth="1"/>
    <col min="23" max="23" width="11.625" style="73" customWidth="1"/>
    <col min="24" max="24" width="12.875" style="73" customWidth="1"/>
    <col min="25" max="25" width="9.625" style="72" customWidth="1"/>
    <col min="26" max="26" width="6.75" style="72" customWidth="1"/>
    <col min="27" max="27" width="9" style="74" bestFit="1" customWidth="1"/>
    <col min="28" max="28" width="14" style="75" bestFit="1" customWidth="1"/>
    <col min="29" max="16384" width="9" style="73"/>
  </cols>
  <sheetData>
    <row r="1" spans="1:28" ht="18" x14ac:dyDescent="0.3">
      <c r="A1" s="69"/>
      <c r="B1" s="69"/>
      <c r="C1" s="69"/>
      <c r="D1" s="69" t="s">
        <v>147</v>
      </c>
      <c r="E1" s="70"/>
      <c r="S1" s="69"/>
      <c r="T1" s="70"/>
    </row>
    <row r="2" spans="1:28" x14ac:dyDescent="0.3">
      <c r="A2" s="73"/>
      <c r="B2" s="73"/>
      <c r="C2" s="73"/>
      <c r="D2" s="73"/>
      <c r="E2" s="76"/>
      <c r="F2" s="71" t="s">
        <v>148</v>
      </c>
      <c r="J2" s="71"/>
      <c r="T2" s="76"/>
    </row>
    <row r="3" spans="1:28" ht="15" thickBot="1" x14ac:dyDescent="0.35">
      <c r="A3" s="76"/>
      <c r="B3" s="76" t="s">
        <v>149</v>
      </c>
      <c r="C3" s="76"/>
      <c r="D3" s="76"/>
      <c r="E3" s="76"/>
      <c r="F3" s="77">
        <v>46314</v>
      </c>
      <c r="G3" s="77"/>
      <c r="J3" s="71"/>
      <c r="M3" s="78"/>
      <c r="O3" s="77"/>
      <c r="P3" s="77"/>
      <c r="S3" s="76"/>
      <c r="T3" s="76"/>
      <c r="U3" s="78"/>
      <c r="W3" s="78"/>
    </row>
    <row r="4" spans="1:28" s="71" customFormat="1" ht="39.950000000000003" customHeight="1" x14ac:dyDescent="0.3">
      <c r="A4" s="79" t="s">
        <v>150</v>
      </c>
      <c r="B4" s="79" t="s">
        <v>150</v>
      </c>
      <c r="C4" s="79" t="s">
        <v>44</v>
      </c>
      <c r="D4" s="80" t="s">
        <v>151</v>
      </c>
      <c r="E4" s="81" t="s">
        <v>45</v>
      </c>
      <c r="F4" s="82" t="s">
        <v>46</v>
      </c>
      <c r="G4" s="82" t="s">
        <v>152</v>
      </c>
      <c r="H4" s="83" t="s">
        <v>5</v>
      </c>
      <c r="I4" s="84" t="s">
        <v>48</v>
      </c>
      <c r="J4" s="84" t="s">
        <v>47</v>
      </c>
      <c r="K4" s="82" t="s">
        <v>96</v>
      </c>
      <c r="L4" s="85"/>
      <c r="M4" s="81" t="s">
        <v>97</v>
      </c>
      <c r="N4" s="82" t="s">
        <v>98</v>
      </c>
      <c r="O4" s="82" t="s">
        <v>153</v>
      </c>
      <c r="P4" s="83" t="s">
        <v>154</v>
      </c>
      <c r="Q4" s="84" t="s">
        <v>155</v>
      </c>
      <c r="R4" s="82" t="s">
        <v>156</v>
      </c>
      <c r="S4" s="81" t="s">
        <v>157</v>
      </c>
      <c r="T4" s="81" t="s">
        <v>45</v>
      </c>
      <c r="U4" s="86" t="s">
        <v>97</v>
      </c>
      <c r="V4" s="87" t="s">
        <v>98</v>
      </c>
      <c r="W4" s="86" t="s">
        <v>97</v>
      </c>
      <c r="X4" s="87" t="s">
        <v>98</v>
      </c>
      <c r="Y4" s="83" t="s">
        <v>158</v>
      </c>
      <c r="Z4" s="84" t="s">
        <v>153</v>
      </c>
      <c r="AA4" s="88" t="s">
        <v>100</v>
      </c>
      <c r="AB4" s="89" t="s">
        <v>159</v>
      </c>
    </row>
    <row r="5" spans="1:28" ht="45" customHeight="1" x14ac:dyDescent="0.3">
      <c r="A5" s="123" t="s">
        <v>160</v>
      </c>
      <c r="B5" s="90">
        <v>1</v>
      </c>
      <c r="C5" s="90">
        <v>1</v>
      </c>
      <c r="D5" s="91" t="str">
        <f>+S5&amp;"("&amp;T5&amp;")"</f>
        <v>장성 군관리계획(재정비) 변경 결정에 따른 전략환경영향평가(전남
장성군청)</v>
      </c>
      <c r="E5" s="92" t="s">
        <v>161</v>
      </c>
      <c r="F5" s="93">
        <f>+AB5/1000000</f>
        <v>84.518299999999996</v>
      </c>
      <c r="G5" s="94" t="str">
        <f t="shared" ref="G5:G21" si="0">+M5&amp;"~"&amp;N5</f>
        <v>19.11.15~27.01.31</v>
      </c>
      <c r="H5" s="95">
        <f>SUM(IF((X5-$F$3)&gt;365,365,X5-$F$3))</f>
        <v>104</v>
      </c>
      <c r="I5" s="95">
        <f t="shared" ref="I5:I21" si="1">X5-W5+1</f>
        <v>2635</v>
      </c>
      <c r="J5" s="96">
        <f>ROUNDUP((SUM((F5*(H5/I5)/10))),2)</f>
        <v>0.34</v>
      </c>
      <c r="K5" s="97" t="s">
        <v>20</v>
      </c>
      <c r="L5" s="98"/>
      <c r="M5" s="99" t="str">
        <f t="shared" ref="M5:N20" si="2">+MID(U5,3,8)</f>
        <v>19.11.15</v>
      </c>
      <c r="N5" s="99" t="str">
        <f t="shared" si="2"/>
        <v>27.01.31</v>
      </c>
      <c r="O5" s="94" t="str">
        <f t="shared" ref="O5:O21" si="3">+G5</f>
        <v>19.11.15~27.01.31</v>
      </c>
      <c r="P5" s="93">
        <f t="shared" ref="P5:P21" si="4">+MONTH(H5)</f>
        <v>4</v>
      </c>
      <c r="Q5" s="100"/>
      <c r="R5" s="97"/>
      <c r="S5" s="92" t="s">
        <v>162</v>
      </c>
      <c r="T5" s="92" t="s">
        <v>161</v>
      </c>
      <c r="U5" s="101" t="s">
        <v>163</v>
      </c>
      <c r="V5" s="101" t="s">
        <v>164</v>
      </c>
      <c r="W5" s="101">
        <v>43784</v>
      </c>
      <c r="X5" s="101">
        <v>46418</v>
      </c>
      <c r="Y5" s="102">
        <f>SUM(IF((W5-$F$3)&gt;365,365,X5-$F$3))</f>
        <v>104</v>
      </c>
      <c r="Z5" s="102">
        <f t="shared" ref="Z5:Z6" si="5">X5-W5+1</f>
        <v>2635</v>
      </c>
      <c r="AA5" s="103"/>
      <c r="AB5" s="104">
        <v>84518300</v>
      </c>
    </row>
    <row r="6" spans="1:28" ht="28.5" x14ac:dyDescent="0.3">
      <c r="A6" s="124"/>
      <c r="B6" s="90" t="e">
        <f>+#REF!+1</f>
        <v>#REF!</v>
      </c>
      <c r="C6" s="90">
        <v>2</v>
      </c>
      <c r="D6" s="91" t="str">
        <f t="shared" ref="D6:D21" si="6">+S6</f>
        <v>어불도 연륙교 개설사업 소규모 환경영향평가용역</v>
      </c>
      <c r="E6" s="92" t="s">
        <v>165</v>
      </c>
      <c r="F6" s="93">
        <f t="shared" ref="F6:F21" si="7">+AB6/1000000</f>
        <v>72.597999999999999</v>
      </c>
      <c r="G6" s="94" t="str">
        <f t="shared" si="0"/>
        <v>21.12.07~22.06.04</v>
      </c>
      <c r="H6" s="95">
        <f>IF(AA6="",IF(X6-$F$3+1&gt;365,365,X6-$F$3+1),IF(X6-AA6+1&gt;365,365,X6-AA6+1))</f>
        <v>61</v>
      </c>
      <c r="I6" s="95">
        <f t="shared" si="1"/>
        <v>180</v>
      </c>
      <c r="J6" s="105" t="str">
        <f>IF(OR(AA6="",$F$3-AA6+1&lt;90),F6*(H6/I6)/10,"-")</f>
        <v>-</v>
      </c>
      <c r="K6" s="97" t="s">
        <v>166</v>
      </c>
      <c r="L6" s="106"/>
      <c r="M6" s="99" t="str">
        <f t="shared" si="2"/>
        <v>21.12.07</v>
      </c>
      <c r="N6" s="99" t="str">
        <f t="shared" si="2"/>
        <v>22.06.04</v>
      </c>
      <c r="O6" s="94" t="str">
        <f t="shared" si="3"/>
        <v>21.12.07~22.06.04</v>
      </c>
      <c r="P6" s="93">
        <f t="shared" si="4"/>
        <v>3</v>
      </c>
      <c r="Q6" s="107"/>
      <c r="R6" s="97"/>
      <c r="S6" s="92" t="s">
        <v>167</v>
      </c>
      <c r="T6" s="92" t="s">
        <v>165</v>
      </c>
      <c r="U6" s="101" t="s">
        <v>168</v>
      </c>
      <c r="V6" s="101" t="s">
        <v>169</v>
      </c>
      <c r="W6" s="101">
        <v>44537</v>
      </c>
      <c r="X6" s="101">
        <v>44716</v>
      </c>
      <c r="Y6" s="102">
        <f>IF(AA6="",IF(X6-$F$3+1&gt;365,365,X6-$F$3+1),IF(X6-AA6+1&gt;365,365,X6-AA6+1))</f>
        <v>61</v>
      </c>
      <c r="Z6" s="102">
        <f t="shared" si="5"/>
        <v>180</v>
      </c>
      <c r="AA6" s="103">
        <v>44656</v>
      </c>
      <c r="AB6" s="104">
        <v>72598000</v>
      </c>
    </row>
    <row r="7" spans="1:28" ht="28.5" x14ac:dyDescent="0.3">
      <c r="A7" s="124"/>
      <c r="B7" s="90" t="e">
        <f>+#REF!+1</f>
        <v>#REF!</v>
      </c>
      <c r="C7" s="90">
        <v>3</v>
      </c>
      <c r="D7" s="91" t="str">
        <f t="shared" si="6"/>
        <v>초강력 레이저 연구시설 도시관리계획결정 전략환경영향평가 용역</v>
      </c>
      <c r="E7" s="92" t="s">
        <v>170</v>
      </c>
      <c r="F7" s="93">
        <f t="shared" si="7"/>
        <v>47.52</v>
      </c>
      <c r="G7" s="94" t="str">
        <f t="shared" si="0"/>
        <v>23.02.27~24.02.26</v>
      </c>
      <c r="H7" s="95">
        <f>IF(AA7="",IF(X7-$F$3+1&gt;365,365,X7-$F$3+1),IF(X7-AA7+1&gt;365,365,X7-AA7+1))</f>
        <v>132</v>
      </c>
      <c r="I7" s="95">
        <f t="shared" si="1"/>
        <v>365</v>
      </c>
      <c r="J7" s="105" t="str">
        <f>IF(OR(AA7="",$F$3-AA7+1&lt;90),F7*(H7/I7)/10,"-")</f>
        <v>-</v>
      </c>
      <c r="K7" s="108" t="s">
        <v>171</v>
      </c>
      <c r="L7" s="106"/>
      <c r="M7" s="99" t="str">
        <f t="shared" si="2"/>
        <v>23.02.27</v>
      </c>
      <c r="N7" s="99" t="str">
        <f t="shared" si="2"/>
        <v>24.02.26</v>
      </c>
      <c r="O7" s="94" t="str">
        <f t="shared" si="3"/>
        <v>23.02.27~24.02.26</v>
      </c>
      <c r="P7" s="93">
        <f t="shared" si="4"/>
        <v>5</v>
      </c>
      <c r="Q7" s="107"/>
      <c r="R7" s="97"/>
      <c r="S7" s="92" t="s">
        <v>172</v>
      </c>
      <c r="T7" s="92" t="s">
        <v>170</v>
      </c>
      <c r="U7" s="101" t="s">
        <v>173</v>
      </c>
      <c r="V7" s="101" t="s">
        <v>174</v>
      </c>
      <c r="W7" s="101">
        <v>44984</v>
      </c>
      <c r="X7" s="101">
        <v>45348</v>
      </c>
      <c r="Y7" s="102">
        <f>IF(AA7="",IF(X7-$F$3+1&gt;365,365,X7-$F$3+1),IF(X7-AA7+1&gt;365,365,X7-AA7+1))</f>
        <v>132</v>
      </c>
      <c r="Z7" s="102">
        <f>X7-W7+1</f>
        <v>365</v>
      </c>
      <c r="AA7" s="103">
        <v>45217</v>
      </c>
      <c r="AB7" s="104">
        <v>47520000</v>
      </c>
    </row>
    <row r="8" spans="1:28" ht="25.5" x14ac:dyDescent="0.3">
      <c r="A8" s="124"/>
      <c r="B8" s="90" t="e">
        <f t="shared" ref="B8" si="8">+B7+1</f>
        <v>#REF!</v>
      </c>
      <c r="C8" s="90">
        <v>4</v>
      </c>
      <c r="D8" s="91" t="str">
        <f t="shared" si="6"/>
        <v>영산대교 소규모환경영향평가 용역</v>
      </c>
      <c r="E8" s="92" t="s">
        <v>170</v>
      </c>
      <c r="F8" s="93">
        <f t="shared" si="7"/>
        <v>57.747999999999998</v>
      </c>
      <c r="G8" s="94" t="str">
        <f t="shared" si="0"/>
        <v>23.03.06~23.10.31</v>
      </c>
      <c r="H8" s="95">
        <f>IF(AA8="",IF(X8-$F$3+1&gt;365,365,X8-$F$3+1),IF(X8-AA8+1&gt;365,365,X8-AA8+1))</f>
        <v>15</v>
      </c>
      <c r="I8" s="95">
        <f t="shared" si="1"/>
        <v>240</v>
      </c>
      <c r="J8" s="105" t="str">
        <f>IF(OR(AA8="",$F$3-AA8+1&lt;90),F8*(H8/I8)/10,"-")</f>
        <v>-</v>
      </c>
      <c r="K8" s="108" t="s">
        <v>175</v>
      </c>
      <c r="L8" s="106"/>
      <c r="M8" s="99" t="str">
        <f t="shared" si="2"/>
        <v>23.03.06</v>
      </c>
      <c r="N8" s="99" t="str">
        <f t="shared" si="2"/>
        <v>23.10.31</v>
      </c>
      <c r="O8" s="94" t="str">
        <f t="shared" si="3"/>
        <v>23.03.06~23.10.31</v>
      </c>
      <c r="P8" s="93">
        <f t="shared" si="4"/>
        <v>1</v>
      </c>
      <c r="Q8" s="107"/>
      <c r="R8" s="97"/>
      <c r="S8" s="92" t="s">
        <v>176</v>
      </c>
      <c r="T8" s="92" t="s">
        <v>170</v>
      </c>
      <c r="U8" s="101" t="s">
        <v>177</v>
      </c>
      <c r="V8" s="101" t="s">
        <v>178</v>
      </c>
      <c r="W8" s="101">
        <v>44991</v>
      </c>
      <c r="X8" s="101">
        <v>45230</v>
      </c>
      <c r="Y8" s="102">
        <f>IF(AA8="",IF(X8-$F$3+1&gt;365,365,X8-$F$3+1),IF(X8-AA8+1&gt;365,365,X8-AA8+1))</f>
        <v>15</v>
      </c>
      <c r="Z8" s="102">
        <f>X8-W8+1</f>
        <v>240</v>
      </c>
      <c r="AA8" s="103">
        <v>45216</v>
      </c>
      <c r="AB8" s="104">
        <v>57748000</v>
      </c>
    </row>
    <row r="9" spans="1:28" ht="45" customHeight="1" x14ac:dyDescent="0.3">
      <c r="A9" s="124"/>
      <c r="B9" s="90">
        <v>20</v>
      </c>
      <c r="C9" s="90">
        <v>5</v>
      </c>
      <c r="D9" s="91" t="str">
        <f t="shared" si="6"/>
        <v>곡성 36홀 파크골프장 조성사업 소규모 환경영향평가 용역</v>
      </c>
      <c r="E9" s="92" t="s">
        <v>165</v>
      </c>
      <c r="F9" s="93">
        <f t="shared" si="7"/>
        <v>20.34</v>
      </c>
      <c r="G9" s="94" t="str">
        <f t="shared" si="0"/>
        <v>25.08.18~25.10.16</v>
      </c>
      <c r="H9" s="95">
        <f>IF(AA9="",IF(X9-$F$3+1&gt;365,365,X9-$F$3+1),IF(X9-AA9+1&gt;365,365,X9-AA9+1))</f>
        <v>36</v>
      </c>
      <c r="I9" s="95">
        <f t="shared" si="1"/>
        <v>60</v>
      </c>
      <c r="J9" s="109" t="str">
        <f>IF(OR(AA9="",$F$3-AA9+1&lt;90),F9*(H9/I9)/10,"-")</f>
        <v>-</v>
      </c>
      <c r="K9" s="108" t="s">
        <v>179</v>
      </c>
      <c r="L9" s="106"/>
      <c r="M9" s="99" t="str">
        <f t="shared" si="2"/>
        <v>25.08.18</v>
      </c>
      <c r="N9" s="99" t="str">
        <f t="shared" si="2"/>
        <v>25.10.16</v>
      </c>
      <c r="O9" s="94" t="str">
        <f t="shared" si="3"/>
        <v>25.08.18~25.10.16</v>
      </c>
      <c r="P9" s="93">
        <f t="shared" si="4"/>
        <v>2</v>
      </c>
      <c r="Q9" s="100"/>
      <c r="R9" s="97"/>
      <c r="S9" s="92" t="s">
        <v>180</v>
      </c>
      <c r="T9" s="92" t="s">
        <v>165</v>
      </c>
      <c r="U9" s="110" t="s">
        <v>181</v>
      </c>
      <c r="V9" s="110" t="s">
        <v>182</v>
      </c>
      <c r="W9" s="110">
        <v>45887</v>
      </c>
      <c r="X9" s="110">
        <v>45946</v>
      </c>
      <c r="Y9" s="102">
        <f>IF(AA9="",IF(X9-$F$3+1&gt;365,365,X9-$F$3+1),IF(X9-AA9+1&gt;365,365,X9-AA9+1))</f>
        <v>36</v>
      </c>
      <c r="Z9" s="102">
        <f t="shared" ref="Z9:Z21" si="9">X9-W9+1</f>
        <v>60</v>
      </c>
      <c r="AA9" s="103">
        <v>45911</v>
      </c>
      <c r="AB9" s="104">
        <v>20340000</v>
      </c>
    </row>
    <row r="10" spans="1:28" ht="45" customHeight="1" x14ac:dyDescent="0.3">
      <c r="A10" s="124"/>
      <c r="B10" s="90">
        <v>20</v>
      </c>
      <c r="C10" s="90">
        <v>6</v>
      </c>
      <c r="D10" s="91" t="str">
        <f t="shared" si="6"/>
        <v>여수시 본청사 별관 증축 건립사업 전략환경영향평가 용역</v>
      </c>
      <c r="E10" s="92" t="s">
        <v>183</v>
      </c>
      <c r="F10" s="93">
        <f t="shared" si="7"/>
        <v>31.859100000000002</v>
      </c>
      <c r="G10" s="94" t="str">
        <f t="shared" si="0"/>
        <v>25.09.08~26.03.06</v>
      </c>
      <c r="H10" s="95">
        <f>IF(AA10="",IF(X10-$F$3+1&gt;365,365,X10-$F$3+1),IF(X10-AA10+1&gt;365,365,X10-AA10+1))</f>
        <v>109</v>
      </c>
      <c r="I10" s="95">
        <f t="shared" si="1"/>
        <v>180</v>
      </c>
      <c r="J10" s="109" t="str">
        <f>IF(OR(AA10="",$F$3-AA10+1&lt;90),F10*(H10/I10)/10,"-")</f>
        <v>-</v>
      </c>
      <c r="K10" s="108" t="s">
        <v>184</v>
      </c>
      <c r="L10" s="106"/>
      <c r="M10" s="99" t="str">
        <f t="shared" si="2"/>
        <v>25.09.08</v>
      </c>
      <c r="N10" s="99" t="str">
        <f t="shared" si="2"/>
        <v>26.03.06</v>
      </c>
      <c r="O10" s="94" t="str">
        <f t="shared" si="3"/>
        <v>25.09.08~26.03.06</v>
      </c>
      <c r="P10" s="93">
        <f t="shared" si="4"/>
        <v>4</v>
      </c>
      <c r="Q10" s="100"/>
      <c r="R10" s="97"/>
      <c r="S10" s="92" t="s">
        <v>185</v>
      </c>
      <c r="T10" s="92" t="s">
        <v>183</v>
      </c>
      <c r="U10" s="110" t="s">
        <v>186</v>
      </c>
      <c r="V10" s="110" t="s">
        <v>187</v>
      </c>
      <c r="W10" s="110">
        <v>45908</v>
      </c>
      <c r="X10" s="110">
        <v>46087</v>
      </c>
      <c r="Y10" s="102">
        <f>IF(AA10="",IF(X10-$F$3+1&gt;365,365,X10-$F$3+1),IF(X10-AA10+1&gt;365,365,X10-AA10+1))</f>
        <v>109</v>
      </c>
      <c r="Z10" s="102">
        <f t="shared" si="9"/>
        <v>180</v>
      </c>
      <c r="AA10" s="103">
        <v>45979</v>
      </c>
      <c r="AB10" s="104">
        <v>31859100</v>
      </c>
    </row>
    <row r="11" spans="1:28" ht="45" customHeight="1" x14ac:dyDescent="0.3">
      <c r="A11" s="124"/>
      <c r="B11" s="90"/>
      <c r="C11" s="90">
        <v>7</v>
      </c>
      <c r="D11" s="91" t="str">
        <f t="shared" si="6"/>
        <v>신안 해양생태모실길 조성사업 소규모환경영향평가 용역</v>
      </c>
      <c r="E11" s="92" t="s">
        <v>188</v>
      </c>
      <c r="F11" s="93">
        <f t="shared" si="7"/>
        <v>37</v>
      </c>
      <c r="G11" s="94" t="str">
        <f t="shared" si="0"/>
        <v>25.11.24~26.11.23</v>
      </c>
      <c r="H11" s="95">
        <f>SUM(IF((X11-$F$3)&gt;365,365,X11-$F$3+1))</f>
        <v>36</v>
      </c>
      <c r="I11" s="95">
        <f t="shared" si="1"/>
        <v>365</v>
      </c>
      <c r="J11" s="96">
        <f>ROUNDUP((SUM((F11*(H11/I11)/10))),2)</f>
        <v>0.37</v>
      </c>
      <c r="K11" s="97"/>
      <c r="L11" s="106"/>
      <c r="M11" s="99" t="str">
        <f t="shared" si="2"/>
        <v>25.11.24</v>
      </c>
      <c r="N11" s="99" t="str">
        <f t="shared" si="2"/>
        <v>26.11.23</v>
      </c>
      <c r="O11" s="94" t="str">
        <f t="shared" si="3"/>
        <v>25.11.24~26.11.23</v>
      </c>
      <c r="P11" s="93">
        <f t="shared" si="4"/>
        <v>2</v>
      </c>
      <c r="Q11" s="100"/>
      <c r="R11" s="97"/>
      <c r="S11" s="92" t="s">
        <v>189</v>
      </c>
      <c r="T11" s="92" t="s">
        <v>188</v>
      </c>
      <c r="U11" s="110" t="s">
        <v>190</v>
      </c>
      <c r="V11" s="110" t="s">
        <v>191</v>
      </c>
      <c r="W11" s="110">
        <v>45985</v>
      </c>
      <c r="X11" s="110">
        <v>46349</v>
      </c>
      <c r="Y11" s="102">
        <f>SUM(IF((W11-$F$3)&gt;365,365,X11-$F$3))</f>
        <v>35</v>
      </c>
      <c r="Z11" s="102">
        <f t="shared" si="9"/>
        <v>365</v>
      </c>
      <c r="AA11" s="103"/>
      <c r="AB11" s="104">
        <v>37000000</v>
      </c>
    </row>
    <row r="12" spans="1:28" ht="45" customHeight="1" x14ac:dyDescent="0.3">
      <c r="A12" s="124"/>
      <c r="B12" s="90"/>
      <c r="C12" s="90">
        <v>8</v>
      </c>
      <c r="D12" s="91" t="str">
        <f t="shared" si="6"/>
        <v>청양 임대형 스마트팜 단지조성사업 소규모환경영향평가용역</v>
      </c>
      <c r="E12" s="92" t="s">
        <v>192</v>
      </c>
      <c r="F12" s="93">
        <f t="shared" si="7"/>
        <v>28.512</v>
      </c>
      <c r="G12" s="94" t="str">
        <f t="shared" si="0"/>
        <v>25.12.08~26.03.07</v>
      </c>
      <c r="H12" s="95">
        <f>IF(AA12="",IF(X12-$F$3+1&gt;365,365,X12-$F$3+1),IF(X12-AA12+1&gt;365,365,X12-AA12+1))</f>
        <v>2</v>
      </c>
      <c r="I12" s="95">
        <f t="shared" si="1"/>
        <v>90</v>
      </c>
      <c r="J12" s="109" t="str">
        <f>IF(OR(AA12="",$F$3-AA12+1&lt;90),F12*(H12/I12)/10,"-")</f>
        <v>-</v>
      </c>
      <c r="K12" s="108" t="s">
        <v>193</v>
      </c>
      <c r="L12" s="106"/>
      <c r="M12" s="99" t="str">
        <f t="shared" si="2"/>
        <v>25.12.08</v>
      </c>
      <c r="N12" s="99" t="str">
        <f t="shared" si="2"/>
        <v>26.03.07</v>
      </c>
      <c r="O12" s="94" t="str">
        <f t="shared" si="3"/>
        <v>25.12.08~26.03.07</v>
      </c>
      <c r="P12" s="93">
        <f t="shared" si="4"/>
        <v>1</v>
      </c>
      <c r="Q12" s="100"/>
      <c r="R12" s="97"/>
      <c r="S12" s="92" t="s">
        <v>194</v>
      </c>
      <c r="T12" s="92" t="s">
        <v>192</v>
      </c>
      <c r="U12" s="110" t="s">
        <v>195</v>
      </c>
      <c r="V12" s="110" t="s">
        <v>196</v>
      </c>
      <c r="W12" s="110">
        <v>45999</v>
      </c>
      <c r="X12" s="110">
        <v>46088</v>
      </c>
      <c r="Y12" s="102">
        <f>IF(AA12="",IF(X12-$F$3+1&gt;365,365,X12-$F$3+1),IF(X12-AA12+1&gt;365,365,X12-AA12+1))</f>
        <v>2</v>
      </c>
      <c r="Z12" s="102">
        <f t="shared" si="9"/>
        <v>90</v>
      </c>
      <c r="AA12" s="103">
        <v>46087</v>
      </c>
      <c r="AB12" s="104">
        <v>28512000</v>
      </c>
    </row>
    <row r="13" spans="1:28" ht="45" customHeight="1" x14ac:dyDescent="0.3">
      <c r="A13" s="124"/>
      <c r="B13" s="90"/>
      <c r="C13" s="90">
        <v>9</v>
      </c>
      <c r="D13" s="91" t="str">
        <f t="shared" si="6"/>
        <v>청산파크골프장 조성사업 소규모 환경영향평가 용역</v>
      </c>
      <c r="E13" s="92" t="s">
        <v>197</v>
      </c>
      <c r="F13" s="93">
        <f t="shared" si="7"/>
        <v>19.739999999999998</v>
      </c>
      <c r="G13" s="94" t="str">
        <f t="shared" si="0"/>
        <v>25.12.09~26.03.08</v>
      </c>
      <c r="H13" s="95">
        <f>IF(AA13="",IF(X13-$F$3+1&gt;365,365,X13-$F$3+1),IF(X13-AA13+1&gt;365,365,X13-AA13+1))</f>
        <v>28</v>
      </c>
      <c r="I13" s="95">
        <f t="shared" si="1"/>
        <v>90</v>
      </c>
      <c r="J13" s="109" t="str">
        <f>IF(OR(AA13="",$F$3-AA13+1&lt;90),F13*(H13/I13)/10,"-")</f>
        <v>-</v>
      </c>
      <c r="K13" s="108" t="s">
        <v>198</v>
      </c>
      <c r="L13" s="106"/>
      <c r="M13" s="99" t="str">
        <f t="shared" si="2"/>
        <v>25.12.09</v>
      </c>
      <c r="N13" s="99" t="str">
        <f t="shared" si="2"/>
        <v>26.03.08</v>
      </c>
      <c r="O13" s="94" t="str">
        <f t="shared" si="3"/>
        <v>25.12.09~26.03.08</v>
      </c>
      <c r="P13" s="93">
        <f t="shared" si="4"/>
        <v>1</v>
      </c>
      <c r="Q13" s="100"/>
      <c r="R13" s="97"/>
      <c r="S13" s="92" t="s">
        <v>199</v>
      </c>
      <c r="T13" s="92" t="s">
        <v>197</v>
      </c>
      <c r="U13" s="110" t="s">
        <v>200</v>
      </c>
      <c r="V13" s="110" t="s">
        <v>201</v>
      </c>
      <c r="W13" s="110">
        <v>46000</v>
      </c>
      <c r="X13" s="110">
        <v>46089</v>
      </c>
      <c r="Y13" s="102">
        <f>IF(AA13="",IF(X13-$F$3+1&gt;365,365,X13-$F$3+1),IF(X13-AA13+1&gt;365,365,X13-AA13+1))</f>
        <v>28</v>
      </c>
      <c r="Z13" s="102">
        <f t="shared" si="9"/>
        <v>90</v>
      </c>
      <c r="AA13" s="103">
        <v>46062</v>
      </c>
      <c r="AB13" s="104">
        <v>19740000</v>
      </c>
    </row>
    <row r="14" spans="1:28" ht="45" customHeight="1" x14ac:dyDescent="0.3">
      <c r="A14" s="124"/>
      <c r="B14" s="90"/>
      <c r="C14" s="90">
        <v>10</v>
      </c>
      <c r="D14" s="91" t="str">
        <f t="shared" si="6"/>
        <v>해남 군관리계획(체육시설)결정(변경) 전략 및 소규모환경영향평가 용역</v>
      </c>
      <c r="E14" s="92" t="s">
        <v>165</v>
      </c>
      <c r="F14" s="93">
        <f t="shared" si="7"/>
        <v>44.55</v>
      </c>
      <c r="G14" s="94" t="str">
        <f t="shared" si="0"/>
        <v>25.12.24~26.12.23</v>
      </c>
      <c r="H14" s="95">
        <f t="shared" ref="H14:H17" si="10">SUM(IF((X14-$F$3)&gt;365,365,X14-$F$3+1))</f>
        <v>66</v>
      </c>
      <c r="I14" s="95">
        <f t="shared" si="1"/>
        <v>365</v>
      </c>
      <c r="J14" s="96">
        <f t="shared" ref="J14:J21" si="11">ROUNDUP((SUM((F14*(H14/I14)/10))),2)</f>
        <v>0.81</v>
      </c>
      <c r="K14" s="97"/>
      <c r="L14" s="106"/>
      <c r="M14" s="99" t="str">
        <f t="shared" si="2"/>
        <v>25.12.24</v>
      </c>
      <c r="N14" s="99" t="str">
        <f t="shared" si="2"/>
        <v>26.12.23</v>
      </c>
      <c r="O14" s="94" t="str">
        <f t="shared" si="3"/>
        <v>25.12.24~26.12.23</v>
      </c>
      <c r="P14" s="93">
        <f t="shared" si="4"/>
        <v>3</v>
      </c>
      <c r="Q14" s="100"/>
      <c r="R14" s="97"/>
      <c r="S14" s="92" t="s">
        <v>202</v>
      </c>
      <c r="T14" s="92" t="s">
        <v>165</v>
      </c>
      <c r="U14" s="110" t="s">
        <v>203</v>
      </c>
      <c r="V14" s="110" t="s">
        <v>204</v>
      </c>
      <c r="W14" s="110">
        <v>46015</v>
      </c>
      <c r="X14" s="110">
        <v>46379</v>
      </c>
      <c r="Y14" s="102">
        <f t="shared" ref="Y14:Y21" si="12">SUM(IF((W14-$F$3)&gt;365,365,X14-$F$3))</f>
        <v>65</v>
      </c>
      <c r="Z14" s="102">
        <f t="shared" si="9"/>
        <v>365</v>
      </c>
      <c r="AA14" s="103"/>
      <c r="AB14" s="104">
        <v>44550000</v>
      </c>
    </row>
    <row r="15" spans="1:28" ht="45" customHeight="1" x14ac:dyDescent="0.3">
      <c r="A15" s="124"/>
      <c r="B15" s="90"/>
      <c r="C15" s="90">
        <v>11</v>
      </c>
      <c r="D15" s="91" t="str">
        <f t="shared" si="6"/>
        <v>나주 송월지구 도시개발사업 사후환경영향조사(운영시) 용역</v>
      </c>
      <c r="E15" s="92" t="s">
        <v>170</v>
      </c>
      <c r="F15" s="93">
        <f t="shared" si="7"/>
        <v>45.54</v>
      </c>
      <c r="G15" s="94" t="str">
        <f t="shared" si="0"/>
        <v>26.01.22~26.11.30</v>
      </c>
      <c r="H15" s="95">
        <f t="shared" si="10"/>
        <v>43</v>
      </c>
      <c r="I15" s="95">
        <f t="shared" si="1"/>
        <v>313</v>
      </c>
      <c r="J15" s="96">
        <f t="shared" si="11"/>
        <v>0.63</v>
      </c>
      <c r="K15" s="97"/>
      <c r="L15" s="106"/>
      <c r="M15" s="99" t="str">
        <f t="shared" si="2"/>
        <v>26.01.22</v>
      </c>
      <c r="N15" s="99" t="str">
        <f t="shared" si="2"/>
        <v>26.11.30</v>
      </c>
      <c r="O15" s="94" t="str">
        <f t="shared" si="3"/>
        <v>26.01.22~26.11.30</v>
      </c>
      <c r="P15" s="93">
        <f t="shared" si="4"/>
        <v>2</v>
      </c>
      <c r="Q15" s="100"/>
      <c r="R15" s="97"/>
      <c r="S15" s="92" t="s">
        <v>205</v>
      </c>
      <c r="T15" s="92" t="s">
        <v>170</v>
      </c>
      <c r="U15" s="110" t="s">
        <v>206</v>
      </c>
      <c r="V15" s="110" t="s">
        <v>207</v>
      </c>
      <c r="W15" s="110">
        <v>46044</v>
      </c>
      <c r="X15" s="110">
        <v>46356</v>
      </c>
      <c r="Y15" s="102">
        <f t="shared" si="12"/>
        <v>42</v>
      </c>
      <c r="Z15" s="102">
        <f t="shared" si="9"/>
        <v>313</v>
      </c>
      <c r="AA15" s="103"/>
      <c r="AB15" s="104">
        <v>45540000</v>
      </c>
    </row>
    <row r="16" spans="1:28" ht="45" customHeight="1" x14ac:dyDescent="0.3">
      <c r="A16" s="124"/>
      <c r="B16" s="90"/>
      <c r="C16" s="90">
        <v>12</v>
      </c>
      <c r="D16" s="91" t="str">
        <f t="shared" si="6"/>
        <v>충남형 스마트팜 복합단지 조성사업(청남상장지구) 소규모환경영향평가 용역</v>
      </c>
      <c r="E16" s="92" t="s">
        <v>208</v>
      </c>
      <c r="F16" s="93">
        <f t="shared" si="7"/>
        <v>48.6</v>
      </c>
      <c r="G16" s="94" t="str">
        <f t="shared" si="0"/>
        <v>26.03.03~26.05.31</v>
      </c>
      <c r="H16" s="95">
        <f>IF(AA16="",IF(X16-$F$3+1&gt;365,365,X16-$F$3+1),IF(X16-AA16+1&gt;365,365,X16-AA16+1))</f>
        <v>20</v>
      </c>
      <c r="I16" s="95">
        <f t="shared" si="1"/>
        <v>90</v>
      </c>
      <c r="J16" s="109" t="str">
        <f>IF(OR(AA16="",$F$3-AA16+1&lt;90),F16*(H16/I16)/10,"-")</f>
        <v>-</v>
      </c>
      <c r="K16" s="108" t="s">
        <v>209</v>
      </c>
      <c r="L16" s="106"/>
      <c r="M16" s="99" t="str">
        <f t="shared" si="2"/>
        <v>26.03.03</v>
      </c>
      <c r="N16" s="99" t="str">
        <f t="shared" si="2"/>
        <v>26.05.31</v>
      </c>
      <c r="O16" s="94" t="str">
        <f t="shared" si="3"/>
        <v>26.03.03~26.05.31</v>
      </c>
      <c r="P16" s="93">
        <f t="shared" si="4"/>
        <v>1</v>
      </c>
      <c r="Q16" s="100"/>
      <c r="R16" s="97"/>
      <c r="S16" s="92" t="s">
        <v>210</v>
      </c>
      <c r="T16" s="92" t="s">
        <v>211</v>
      </c>
      <c r="U16" s="110" t="s">
        <v>212</v>
      </c>
      <c r="V16" s="110" t="s">
        <v>213</v>
      </c>
      <c r="W16" s="110">
        <v>46084</v>
      </c>
      <c r="X16" s="110">
        <v>46173</v>
      </c>
      <c r="Y16" s="102">
        <f>IF(AA16="",IF(X16-$F$3+1&gt;365,365,X16-$F$3+1),IF(X16-AA16+1&gt;365,365,X16-AA16+1))</f>
        <v>20</v>
      </c>
      <c r="Z16" s="102">
        <f t="shared" si="9"/>
        <v>90</v>
      </c>
      <c r="AA16" s="103">
        <v>46154</v>
      </c>
      <c r="AB16" s="104">
        <v>48600000</v>
      </c>
    </row>
    <row r="17" spans="1:29" ht="45" customHeight="1" x14ac:dyDescent="0.3">
      <c r="A17" s="124"/>
      <c r="B17" s="90"/>
      <c r="C17" s="90">
        <v>13</v>
      </c>
      <c r="D17" s="91" t="str">
        <f t="shared" si="6"/>
        <v>정남진 편백숲 마중길 조성사업 전략 및 소규모환경평가 용역</v>
      </c>
      <c r="E17" s="92" t="s">
        <v>208</v>
      </c>
      <c r="F17" s="93">
        <f t="shared" si="7"/>
        <v>24.576000000000001</v>
      </c>
      <c r="G17" s="94" t="str">
        <f t="shared" si="0"/>
        <v>26.03.04~27.02.28</v>
      </c>
      <c r="H17" s="95">
        <f t="shared" si="10"/>
        <v>133</v>
      </c>
      <c r="I17" s="95">
        <f t="shared" si="1"/>
        <v>362</v>
      </c>
      <c r="J17" s="96">
        <f t="shared" si="11"/>
        <v>0.91</v>
      </c>
      <c r="K17" s="97"/>
      <c r="L17" s="106"/>
      <c r="M17" s="99" t="str">
        <f t="shared" si="2"/>
        <v>26.03.04</v>
      </c>
      <c r="N17" s="99" t="str">
        <f t="shared" si="2"/>
        <v>27.02.28</v>
      </c>
      <c r="O17" s="94" t="str">
        <f t="shared" si="3"/>
        <v>26.03.04~27.02.28</v>
      </c>
      <c r="P17" s="93">
        <f t="shared" si="4"/>
        <v>5</v>
      </c>
      <c r="Q17" s="100"/>
      <c r="R17" s="97"/>
      <c r="S17" s="92" t="s">
        <v>214</v>
      </c>
      <c r="T17" s="92" t="s">
        <v>215</v>
      </c>
      <c r="U17" s="110" t="s">
        <v>216</v>
      </c>
      <c r="V17" s="110" t="s">
        <v>217</v>
      </c>
      <c r="W17" s="110">
        <v>46085</v>
      </c>
      <c r="X17" s="110">
        <v>46446</v>
      </c>
      <c r="Y17" s="102">
        <f t="shared" si="12"/>
        <v>132</v>
      </c>
      <c r="Z17" s="102">
        <f t="shared" si="9"/>
        <v>362</v>
      </c>
      <c r="AA17" s="103"/>
      <c r="AB17" s="104">
        <v>24576000</v>
      </c>
    </row>
    <row r="18" spans="1:29" ht="45" customHeight="1" x14ac:dyDescent="0.3">
      <c r="A18" s="124"/>
      <c r="B18" s="90"/>
      <c r="C18" s="90">
        <v>14</v>
      </c>
      <c r="D18" s="91" t="str">
        <f t="shared" si="6"/>
        <v>금일 해양치유 생활체육공원 조성사업 소규모환경영향평가 용역</v>
      </c>
      <c r="E18" s="92" t="s">
        <v>208</v>
      </c>
      <c r="F18" s="93">
        <f t="shared" si="7"/>
        <v>20.585999999999999</v>
      </c>
      <c r="G18" s="94" t="str">
        <f t="shared" si="0"/>
        <v>26.03.19~26.09.14</v>
      </c>
      <c r="H18" s="95">
        <f>IF(AA18="",IF(X18-$F$3+1&gt;365,365,X18-$F$3+1),IF(X18-AA18+1&gt;365,365,X18-AA18+1))</f>
        <v>42</v>
      </c>
      <c r="I18" s="95">
        <f t="shared" si="1"/>
        <v>180</v>
      </c>
      <c r="J18" s="109">
        <f>IF(OR(AA18="",$F$3-AA18+1&lt;90),F18*(H18/I18)/10,"-")</f>
        <v>0.48033999999999999</v>
      </c>
      <c r="K18" s="108" t="s">
        <v>218</v>
      </c>
      <c r="L18" s="106"/>
      <c r="M18" s="99" t="str">
        <f t="shared" si="2"/>
        <v>26.03.19</v>
      </c>
      <c r="N18" s="99" t="str">
        <f t="shared" si="2"/>
        <v>26.09.14</v>
      </c>
      <c r="O18" s="94" t="str">
        <f t="shared" si="3"/>
        <v>26.03.19~26.09.14</v>
      </c>
      <c r="P18" s="93">
        <f t="shared" si="4"/>
        <v>2</v>
      </c>
      <c r="Q18" s="100"/>
      <c r="R18" s="97"/>
      <c r="S18" s="92" t="s">
        <v>219</v>
      </c>
      <c r="T18" s="92" t="s">
        <v>197</v>
      </c>
      <c r="U18" s="110" t="s">
        <v>220</v>
      </c>
      <c r="V18" s="110" t="s">
        <v>221</v>
      </c>
      <c r="W18" s="110">
        <v>46100</v>
      </c>
      <c r="X18" s="110">
        <v>46279</v>
      </c>
      <c r="Y18" s="102">
        <f>IF(AA18="",IF(X18-$F$3+1&gt;365,365,X18-$F$3+1),IF(X18-AA18+1&gt;365,365,X18-AA18+1))</f>
        <v>42</v>
      </c>
      <c r="Z18" s="102">
        <f t="shared" si="9"/>
        <v>180</v>
      </c>
      <c r="AA18" s="103">
        <v>46238</v>
      </c>
      <c r="AB18" s="104">
        <v>20586000</v>
      </c>
    </row>
    <row r="19" spans="1:29" ht="45" customHeight="1" x14ac:dyDescent="0.3">
      <c r="A19" s="124"/>
      <c r="B19" s="90"/>
      <c r="C19" s="90">
        <v>15</v>
      </c>
      <c r="D19" s="91" t="str">
        <f t="shared" si="6"/>
        <v>약산 생활체육공원 조성사업 소규모환경영향평가 용역</v>
      </c>
      <c r="E19" s="92" t="s">
        <v>208</v>
      </c>
      <c r="F19" s="93">
        <f t="shared" si="7"/>
        <v>20.585999999999999</v>
      </c>
      <c r="G19" s="94" t="str">
        <f t="shared" si="0"/>
        <v>26.03.19~26.09.14</v>
      </c>
      <c r="H19" s="95">
        <f>IF(AA19="",IF(X19-$F$3+1&gt;365,365,X19-$F$3+1),IF(X19-AA19+1&gt;365,365,X19-AA19+1))</f>
        <v>42</v>
      </c>
      <c r="I19" s="95">
        <f t="shared" si="1"/>
        <v>180</v>
      </c>
      <c r="J19" s="109">
        <f>IF(OR(AA19="",$F$3-AA19+1&lt;90),F19*(H19/I19)/10,"-")</f>
        <v>0.48033999999999999</v>
      </c>
      <c r="K19" s="108" t="s">
        <v>218</v>
      </c>
      <c r="L19" s="106"/>
      <c r="M19" s="99" t="str">
        <f t="shared" si="2"/>
        <v>26.03.19</v>
      </c>
      <c r="N19" s="99" t="str">
        <f t="shared" si="2"/>
        <v>26.09.14</v>
      </c>
      <c r="O19" s="94" t="str">
        <f t="shared" si="3"/>
        <v>26.03.19~26.09.14</v>
      </c>
      <c r="P19" s="93">
        <f t="shared" si="4"/>
        <v>2</v>
      </c>
      <c r="Q19" s="100"/>
      <c r="R19" s="97"/>
      <c r="S19" s="92" t="s">
        <v>222</v>
      </c>
      <c r="T19" s="92" t="s">
        <v>197</v>
      </c>
      <c r="U19" s="110" t="s">
        <v>220</v>
      </c>
      <c r="V19" s="110" t="s">
        <v>221</v>
      </c>
      <c r="W19" s="110">
        <v>46100</v>
      </c>
      <c r="X19" s="110">
        <v>46279</v>
      </c>
      <c r="Y19" s="102">
        <f>IF(AA19="",IF(X19-$F$3+1&gt;365,365,X19-$F$3+1),IF(X19-AA19+1&gt;365,365,X19-AA19+1))</f>
        <v>42</v>
      </c>
      <c r="Z19" s="102">
        <f t="shared" si="9"/>
        <v>180</v>
      </c>
      <c r="AA19" s="103">
        <v>46238</v>
      </c>
      <c r="AB19" s="104">
        <v>20586000</v>
      </c>
    </row>
    <row r="20" spans="1:29" ht="45" customHeight="1" x14ac:dyDescent="0.3">
      <c r="A20" s="124"/>
      <c r="B20" s="90"/>
      <c r="C20" s="90">
        <v>16</v>
      </c>
      <c r="D20" s="91" t="str">
        <f t="shared" si="6"/>
        <v>광양 세풍 일반산업단지 조성사업 사후환경영향조사 용역(총괄, 1차분)</v>
      </c>
      <c r="E20" s="92" t="s">
        <v>208</v>
      </c>
      <c r="F20" s="93">
        <f t="shared" si="7"/>
        <v>505.74</v>
      </c>
      <c r="G20" s="94" t="str">
        <f t="shared" si="0"/>
        <v>26.04.23~27.01.21</v>
      </c>
      <c r="H20" s="95">
        <f t="shared" ref="H20" si="13">SUM(IF((X20-$F$3)&gt;365,365,X20-$F$3+1))</f>
        <v>95</v>
      </c>
      <c r="I20" s="95">
        <f t="shared" si="1"/>
        <v>274</v>
      </c>
      <c r="J20" s="96">
        <f t="shared" ref="J20" si="14">ROUNDUP((SUM((F20*(H20/I20)/10))),2)</f>
        <v>17.540000000000003</v>
      </c>
      <c r="K20" s="97"/>
      <c r="L20" s="106"/>
      <c r="M20" s="99" t="str">
        <f t="shared" si="2"/>
        <v>26.04.23</v>
      </c>
      <c r="N20" s="99" t="str">
        <f t="shared" si="2"/>
        <v>27.01.21</v>
      </c>
      <c r="O20" s="94" t="str">
        <f t="shared" si="3"/>
        <v>26.04.23~27.01.21</v>
      </c>
      <c r="P20" s="93">
        <f t="shared" si="4"/>
        <v>4</v>
      </c>
      <c r="Q20" s="100"/>
      <c r="R20" s="97"/>
      <c r="S20" s="92" t="s">
        <v>223</v>
      </c>
      <c r="T20" s="92" t="s">
        <v>224</v>
      </c>
      <c r="U20" s="110" t="s">
        <v>225</v>
      </c>
      <c r="V20" s="111" t="s">
        <v>226</v>
      </c>
      <c r="W20" s="110">
        <v>46135</v>
      </c>
      <c r="X20" s="111">
        <v>46408</v>
      </c>
      <c r="Y20" s="102">
        <f t="shared" ref="Y20" si="15">SUM(IF((W20-$F$3)&gt;365,365,X20-$F$3))</f>
        <v>94</v>
      </c>
      <c r="Z20" s="102">
        <f t="shared" si="9"/>
        <v>274</v>
      </c>
      <c r="AA20" s="103"/>
      <c r="AB20" s="112">
        <v>505740000</v>
      </c>
    </row>
    <row r="21" spans="1:29" ht="45" customHeight="1" x14ac:dyDescent="0.3">
      <c r="A21" s="124"/>
      <c r="B21" s="90"/>
      <c r="C21" s="90">
        <v>17</v>
      </c>
      <c r="D21" s="91" t="str">
        <f t="shared" si="6"/>
        <v>득량 회룡소하천 소규모환경영향평가 용역</v>
      </c>
      <c r="E21" s="92" t="s">
        <v>208</v>
      </c>
      <c r="F21" s="93">
        <f t="shared" si="7"/>
        <v>25.8</v>
      </c>
      <c r="G21" s="94" t="str">
        <f t="shared" si="0"/>
        <v>26.09.18~26.12.16</v>
      </c>
      <c r="H21" s="95">
        <f t="shared" ref="H21" si="16">SUM(IF((X21-$F$3)&gt;365,365,X21-$F$3+1))</f>
        <v>59</v>
      </c>
      <c r="I21" s="95">
        <f t="shared" si="1"/>
        <v>90</v>
      </c>
      <c r="J21" s="96">
        <f t="shared" si="11"/>
        <v>1.7</v>
      </c>
      <c r="K21" s="97"/>
      <c r="L21" s="106"/>
      <c r="M21" s="99" t="str">
        <f t="shared" ref="M21:N21" si="17">+MID(U21,3,8)</f>
        <v>26.09.18</v>
      </c>
      <c r="N21" s="99" t="str">
        <f t="shared" si="17"/>
        <v>26.12.16</v>
      </c>
      <c r="O21" s="94" t="str">
        <f t="shared" si="3"/>
        <v>26.09.18~26.12.16</v>
      </c>
      <c r="P21" s="93">
        <f t="shared" si="4"/>
        <v>2</v>
      </c>
      <c r="Q21" s="100"/>
      <c r="R21" s="97"/>
      <c r="S21" s="92" t="s">
        <v>227</v>
      </c>
      <c r="T21" s="92" t="s">
        <v>208</v>
      </c>
      <c r="U21" s="110" t="s">
        <v>228</v>
      </c>
      <c r="V21" s="111" t="s">
        <v>229</v>
      </c>
      <c r="W21" s="110">
        <v>46283</v>
      </c>
      <c r="X21" s="111">
        <v>46372</v>
      </c>
      <c r="Y21" s="102">
        <f t="shared" si="12"/>
        <v>58</v>
      </c>
      <c r="Z21" s="102">
        <f t="shared" si="9"/>
        <v>90</v>
      </c>
      <c r="AA21" s="103"/>
      <c r="AB21" s="112">
        <v>25800000</v>
      </c>
    </row>
    <row r="22" spans="1:29" ht="32.1" customHeight="1" thickBot="1" x14ac:dyDescent="0.35">
      <c r="A22" s="125"/>
      <c r="B22" s="90"/>
      <c r="C22" s="90"/>
      <c r="D22" s="90" t="str">
        <f>+S22</f>
        <v>계</v>
      </c>
      <c r="E22" s="81"/>
      <c r="F22" s="113"/>
      <c r="G22" s="94"/>
      <c r="H22" s="114"/>
      <c r="I22" s="114"/>
      <c r="J22" s="115">
        <f>SUM(J5:J21)</f>
        <v>23.260680000000004</v>
      </c>
      <c r="K22" s="97"/>
      <c r="L22" s="106"/>
      <c r="M22" s="99" t="str">
        <f>+MID(U22,3,8)</f>
        <v/>
      </c>
      <c r="N22" s="116"/>
      <c r="O22" s="94"/>
      <c r="P22" s="113"/>
      <c r="Q22" s="115"/>
      <c r="R22" s="97"/>
      <c r="S22" s="81" t="s">
        <v>21</v>
      </c>
      <c r="T22" s="81"/>
      <c r="U22" s="117"/>
      <c r="V22" s="117"/>
      <c r="W22" s="117"/>
      <c r="X22" s="117"/>
      <c r="Y22" s="118"/>
      <c r="Z22" s="118"/>
    </row>
    <row r="23" spans="1:29" ht="19.5" customHeight="1" x14ac:dyDescent="0.3">
      <c r="A23" s="76"/>
      <c r="B23" s="76" t="s">
        <v>230</v>
      </c>
      <c r="C23" s="76"/>
      <c r="D23" s="76"/>
      <c r="E23" s="106"/>
      <c r="F23" s="119"/>
      <c r="G23" s="119"/>
      <c r="H23" s="120"/>
      <c r="I23" s="120"/>
      <c r="J23" s="106"/>
      <c r="L23" s="106"/>
      <c r="M23" s="106"/>
      <c r="N23" s="106"/>
      <c r="O23" s="119"/>
      <c r="P23" s="119"/>
      <c r="Q23" s="106"/>
      <c r="S23" s="106"/>
      <c r="T23" s="106"/>
      <c r="U23" s="106"/>
      <c r="V23" s="106"/>
      <c r="W23" s="106"/>
      <c r="X23" s="106"/>
      <c r="Y23" s="120"/>
      <c r="Z23" s="120"/>
    </row>
    <row r="24" spans="1:29" ht="19.5" customHeight="1" x14ac:dyDescent="0.3">
      <c r="A24" s="76"/>
      <c r="B24" s="76" t="s">
        <v>231</v>
      </c>
      <c r="C24" s="76"/>
      <c r="D24" s="76"/>
      <c r="E24" s="106"/>
      <c r="F24" s="119"/>
      <c r="G24" s="119"/>
      <c r="H24" s="120"/>
      <c r="I24" s="120"/>
      <c r="J24" s="106"/>
      <c r="L24" s="106"/>
      <c r="M24" s="106"/>
      <c r="N24" s="106"/>
      <c r="O24" s="119"/>
      <c r="P24" s="119"/>
      <c r="Q24" s="106"/>
      <c r="S24" s="106"/>
      <c r="T24" s="106"/>
      <c r="U24" s="106"/>
      <c r="V24" s="106"/>
      <c r="W24" s="106"/>
      <c r="X24" s="106"/>
      <c r="Y24" s="120"/>
      <c r="Z24" s="120"/>
    </row>
    <row r="25" spans="1:29" ht="19.5" customHeight="1" x14ac:dyDescent="0.3">
      <c r="E25" s="106"/>
      <c r="F25" s="119"/>
      <c r="G25" s="119"/>
      <c r="H25" s="120"/>
      <c r="I25" s="120"/>
      <c r="J25" s="106"/>
      <c r="L25" s="106"/>
      <c r="M25" s="106"/>
      <c r="N25" s="106"/>
      <c r="O25" s="119"/>
      <c r="P25" s="119"/>
      <c r="Q25" s="106"/>
      <c r="S25" s="106"/>
      <c r="T25" s="106"/>
      <c r="U25" s="106"/>
      <c r="V25" s="106"/>
      <c r="W25" s="106"/>
      <c r="X25" s="106"/>
      <c r="Y25" s="120"/>
      <c r="Z25" s="120"/>
    </row>
    <row r="26" spans="1:29" ht="19.5" customHeight="1" x14ac:dyDescent="0.3">
      <c r="E26" s="106"/>
      <c r="F26" s="119"/>
      <c r="G26" s="119"/>
      <c r="H26" s="120"/>
      <c r="I26" s="120"/>
      <c r="J26" s="106"/>
      <c r="L26" s="106"/>
      <c r="M26" s="106"/>
      <c r="N26" s="106"/>
      <c r="O26" s="119"/>
      <c r="P26" s="119"/>
      <c r="Q26" s="106"/>
      <c r="S26" s="106"/>
      <c r="T26" s="106"/>
      <c r="U26" s="106"/>
      <c r="V26" s="106"/>
      <c r="W26" s="106"/>
      <c r="X26" s="106"/>
      <c r="Y26" s="120"/>
      <c r="Z26" s="120"/>
    </row>
    <row r="27" spans="1:29" s="74" customFormat="1" ht="19.5" customHeight="1" x14ac:dyDescent="0.3">
      <c r="A27" s="71"/>
      <c r="B27" s="71"/>
      <c r="C27" s="71"/>
      <c r="D27" s="71"/>
      <c r="E27" s="106"/>
      <c r="F27" s="119"/>
      <c r="G27" s="119"/>
      <c r="H27" s="120"/>
      <c r="I27" s="120"/>
      <c r="J27" s="106"/>
      <c r="L27" s="106"/>
      <c r="M27" s="106"/>
      <c r="N27" s="106"/>
      <c r="O27" s="119"/>
      <c r="P27" s="119"/>
      <c r="Q27" s="106"/>
      <c r="S27" s="106"/>
      <c r="T27" s="106"/>
      <c r="U27" s="106"/>
      <c r="V27" s="106"/>
      <c r="W27" s="106"/>
      <c r="X27" s="106"/>
      <c r="Y27" s="120"/>
      <c r="Z27" s="120"/>
      <c r="AB27" s="75"/>
      <c r="AC27" s="73"/>
    </row>
    <row r="28" spans="1:29" s="74" customFormat="1" ht="19.5" customHeight="1" x14ac:dyDescent="0.3">
      <c r="A28" s="71"/>
      <c r="B28" s="71"/>
      <c r="C28" s="71"/>
      <c r="D28" s="71"/>
      <c r="E28" s="106"/>
      <c r="F28" s="119"/>
      <c r="G28" s="119"/>
      <c r="H28" s="120"/>
      <c r="I28" s="120"/>
      <c r="J28" s="106"/>
      <c r="L28" s="106"/>
      <c r="M28" s="106"/>
      <c r="N28" s="106"/>
      <c r="O28" s="119"/>
      <c r="P28" s="119"/>
      <c r="Q28" s="106"/>
      <c r="S28" s="106"/>
      <c r="T28" s="106"/>
      <c r="U28" s="106"/>
      <c r="V28" s="106"/>
      <c r="W28" s="106"/>
      <c r="X28" s="106"/>
      <c r="Y28" s="120"/>
      <c r="Z28" s="120"/>
      <c r="AB28" s="75"/>
      <c r="AC28" s="73"/>
    </row>
    <row r="29" spans="1:29" s="74" customFormat="1" ht="19.5" customHeight="1" x14ac:dyDescent="0.3">
      <c r="A29" s="71"/>
      <c r="B29" s="71"/>
      <c r="C29" s="71"/>
      <c r="D29" s="71"/>
      <c r="E29" s="106"/>
      <c r="F29" s="119"/>
      <c r="G29" s="119"/>
      <c r="H29" s="120"/>
      <c r="I29" s="120"/>
      <c r="J29" s="106"/>
      <c r="L29" s="106"/>
      <c r="M29" s="106"/>
      <c r="N29" s="106"/>
      <c r="O29" s="119"/>
      <c r="P29" s="119"/>
      <c r="Q29" s="106"/>
      <c r="S29" s="106"/>
      <c r="T29" s="106"/>
      <c r="U29" s="106"/>
      <c r="V29" s="106"/>
      <c r="W29" s="106"/>
      <c r="X29" s="106"/>
      <c r="Y29" s="120"/>
      <c r="Z29" s="120"/>
      <c r="AB29" s="75"/>
      <c r="AC29" s="73"/>
    </row>
    <row r="30" spans="1:29" s="74" customFormat="1" x14ac:dyDescent="0.3">
      <c r="A30" s="71"/>
      <c r="B30" s="71"/>
      <c r="C30" s="71"/>
      <c r="D30" s="71"/>
      <c r="E30" s="106"/>
      <c r="F30" s="119"/>
      <c r="G30" s="119"/>
      <c r="H30" s="120"/>
      <c r="I30" s="120"/>
      <c r="J30" s="106"/>
      <c r="L30" s="106"/>
      <c r="M30" s="106"/>
      <c r="N30" s="106"/>
      <c r="O30" s="119"/>
      <c r="P30" s="119"/>
      <c r="Q30" s="106"/>
      <c r="S30" s="106"/>
      <c r="T30" s="106"/>
      <c r="U30" s="106"/>
      <c r="V30" s="106"/>
      <c r="W30" s="106"/>
      <c r="X30" s="106"/>
      <c r="Y30" s="120"/>
      <c r="Z30" s="120"/>
      <c r="AB30" s="75"/>
      <c r="AC30" s="73"/>
    </row>
    <row r="31" spans="1:29" s="74" customFormat="1" x14ac:dyDescent="0.3">
      <c r="A31" s="71"/>
      <c r="B31" s="71"/>
      <c r="C31" s="71"/>
      <c r="D31" s="71"/>
      <c r="E31" s="106"/>
      <c r="F31" s="119"/>
      <c r="G31" s="119"/>
      <c r="H31" s="120"/>
      <c r="I31" s="120"/>
      <c r="J31" s="106"/>
      <c r="L31" s="106"/>
      <c r="M31" s="106"/>
      <c r="N31" s="106"/>
      <c r="O31" s="119"/>
      <c r="P31" s="119"/>
      <c r="Q31" s="106"/>
      <c r="S31" s="106"/>
      <c r="T31" s="106"/>
      <c r="U31" s="106"/>
      <c r="V31" s="106"/>
      <c r="W31" s="106"/>
      <c r="X31" s="106"/>
      <c r="Y31" s="120"/>
      <c r="Z31" s="120"/>
      <c r="AB31" s="75"/>
      <c r="AC31" s="73"/>
    </row>
    <row r="32" spans="1:29" s="74" customFormat="1" x14ac:dyDescent="0.3">
      <c r="A32" s="71"/>
      <c r="B32" s="71"/>
      <c r="C32" s="71"/>
      <c r="D32" s="71"/>
      <c r="E32" s="106"/>
      <c r="F32" s="119"/>
      <c r="G32" s="119"/>
      <c r="H32" s="120"/>
      <c r="I32" s="120"/>
      <c r="J32" s="106"/>
      <c r="L32" s="106"/>
      <c r="M32" s="106"/>
      <c r="N32" s="106"/>
      <c r="O32" s="119"/>
      <c r="P32" s="119"/>
      <c r="Q32" s="106"/>
      <c r="S32" s="106"/>
      <c r="T32" s="106"/>
      <c r="U32" s="106"/>
      <c r="V32" s="106"/>
      <c r="W32" s="106"/>
      <c r="X32" s="106"/>
      <c r="Y32" s="120"/>
      <c r="Z32" s="120"/>
      <c r="AB32" s="75"/>
      <c r="AC32" s="73"/>
    </row>
    <row r="33" spans="1:29" s="74" customFormat="1" x14ac:dyDescent="0.3">
      <c r="A33" s="71"/>
      <c r="B33" s="71"/>
      <c r="C33" s="71"/>
      <c r="D33" s="71"/>
      <c r="E33" s="106"/>
      <c r="F33" s="119"/>
      <c r="G33" s="119"/>
      <c r="H33" s="120"/>
      <c r="I33" s="120"/>
      <c r="J33" s="106"/>
      <c r="L33" s="106"/>
      <c r="M33" s="106"/>
      <c r="N33" s="106"/>
      <c r="O33" s="119"/>
      <c r="P33" s="119"/>
      <c r="Q33" s="106"/>
      <c r="S33" s="106"/>
      <c r="T33" s="106"/>
      <c r="U33" s="106"/>
      <c r="V33" s="106"/>
      <c r="W33" s="106"/>
      <c r="X33" s="106"/>
      <c r="Y33" s="120"/>
      <c r="Z33" s="120"/>
      <c r="AB33" s="75"/>
      <c r="AC33" s="73"/>
    </row>
    <row r="34" spans="1:29" s="74" customFormat="1" x14ac:dyDescent="0.3">
      <c r="A34" s="71"/>
      <c r="B34" s="71"/>
      <c r="C34" s="71"/>
      <c r="D34" s="71"/>
      <c r="E34" s="73"/>
      <c r="F34" s="121"/>
      <c r="G34" s="121"/>
      <c r="H34" s="72"/>
      <c r="I34" s="72"/>
      <c r="J34" s="73"/>
      <c r="L34" s="73"/>
      <c r="M34" s="73"/>
      <c r="N34" s="73"/>
      <c r="O34" s="121"/>
      <c r="P34" s="121"/>
      <c r="Q34" s="73"/>
      <c r="S34" s="73"/>
      <c r="T34" s="73"/>
      <c r="U34" s="73"/>
      <c r="V34" s="73"/>
      <c r="W34" s="73"/>
      <c r="X34" s="73"/>
      <c r="Y34" s="72"/>
      <c r="Z34" s="72"/>
      <c r="AB34" s="75"/>
      <c r="AC34" s="73"/>
    </row>
    <row r="35" spans="1:29" s="74" customFormat="1" x14ac:dyDescent="0.3">
      <c r="A35" s="71"/>
      <c r="B35" s="71"/>
      <c r="C35" s="71"/>
      <c r="D35" s="71"/>
      <c r="E35" s="73"/>
      <c r="F35" s="121"/>
      <c r="G35" s="121"/>
      <c r="H35" s="72"/>
      <c r="I35" s="72"/>
      <c r="J35" s="73"/>
      <c r="L35" s="73"/>
      <c r="M35" s="73"/>
      <c r="N35" s="73"/>
      <c r="O35" s="121"/>
      <c r="P35" s="121"/>
      <c r="Q35" s="73"/>
      <c r="S35" s="73"/>
      <c r="T35" s="73"/>
      <c r="U35" s="73"/>
      <c r="V35" s="73"/>
      <c r="W35" s="73"/>
      <c r="X35" s="73"/>
      <c r="Y35" s="72"/>
      <c r="Z35" s="72"/>
      <c r="AB35" s="75"/>
      <c r="AC35" s="73"/>
    </row>
    <row r="36" spans="1:29" s="74" customFormat="1" x14ac:dyDescent="0.3">
      <c r="A36" s="71"/>
      <c r="B36" s="71"/>
      <c r="C36" s="71"/>
      <c r="D36" s="71"/>
      <c r="E36" s="73"/>
      <c r="F36" s="121"/>
      <c r="G36" s="121"/>
      <c r="H36" s="72"/>
      <c r="I36" s="72"/>
      <c r="J36" s="73"/>
      <c r="L36" s="73"/>
      <c r="M36" s="73"/>
      <c r="N36" s="73"/>
      <c r="O36" s="121"/>
      <c r="P36" s="121"/>
      <c r="Q36" s="73"/>
      <c r="S36" s="73"/>
      <c r="T36" s="73"/>
      <c r="U36" s="73"/>
      <c r="V36" s="73"/>
      <c r="W36" s="73"/>
      <c r="X36" s="73"/>
      <c r="Y36" s="72"/>
      <c r="Z36" s="72"/>
      <c r="AB36" s="75"/>
      <c r="AC36" s="73"/>
    </row>
    <row r="37" spans="1:29" s="74" customFormat="1" x14ac:dyDescent="0.3">
      <c r="A37" s="71"/>
      <c r="B37" s="71"/>
      <c r="C37" s="71"/>
      <c r="D37" s="71"/>
      <c r="E37" s="73"/>
      <c r="F37" s="121"/>
      <c r="G37" s="121"/>
      <c r="H37" s="72"/>
      <c r="I37" s="72"/>
      <c r="J37" s="73"/>
      <c r="L37" s="73"/>
      <c r="M37" s="73"/>
      <c r="N37" s="73"/>
      <c r="O37" s="121"/>
      <c r="P37" s="121"/>
      <c r="Q37" s="73"/>
      <c r="S37" s="73"/>
      <c r="T37" s="73"/>
      <c r="U37" s="73"/>
      <c r="V37" s="73"/>
      <c r="W37" s="73"/>
      <c r="X37" s="73"/>
      <c r="Y37" s="72"/>
      <c r="Z37" s="72"/>
      <c r="AB37" s="75"/>
      <c r="AC37" s="73"/>
    </row>
    <row r="38" spans="1:29" s="74" customFormat="1" x14ac:dyDescent="0.3">
      <c r="A38" s="71"/>
      <c r="B38" s="71"/>
      <c r="C38" s="71"/>
      <c r="D38" s="71"/>
      <c r="E38" s="73"/>
      <c r="F38" s="121"/>
      <c r="G38" s="121"/>
      <c r="H38" s="72"/>
      <c r="I38" s="72"/>
      <c r="J38" s="73"/>
      <c r="L38" s="73"/>
      <c r="M38" s="73"/>
      <c r="N38" s="73"/>
      <c r="O38" s="121"/>
      <c r="P38" s="121"/>
      <c r="Q38" s="73"/>
      <c r="S38" s="73"/>
      <c r="T38" s="73"/>
      <c r="U38" s="73"/>
      <c r="V38" s="73"/>
      <c r="W38" s="73"/>
      <c r="X38" s="73"/>
      <c r="Y38" s="72"/>
      <c r="Z38" s="72"/>
      <c r="AB38" s="75"/>
      <c r="AC38" s="73"/>
    </row>
    <row r="39" spans="1:29" s="74" customFormat="1" x14ac:dyDescent="0.3">
      <c r="A39" s="71"/>
      <c r="B39" s="71"/>
      <c r="C39" s="71"/>
      <c r="D39" s="71"/>
      <c r="E39" s="73"/>
      <c r="F39" s="121"/>
      <c r="G39" s="121"/>
      <c r="H39" s="72"/>
      <c r="I39" s="72"/>
      <c r="J39" s="73"/>
      <c r="L39" s="73"/>
      <c r="M39" s="73"/>
      <c r="N39" s="73"/>
      <c r="O39" s="121"/>
      <c r="P39" s="121"/>
      <c r="Q39" s="73"/>
      <c r="S39" s="73"/>
      <c r="T39" s="73"/>
      <c r="U39" s="73"/>
      <c r="V39" s="73"/>
      <c r="W39" s="73"/>
      <c r="X39" s="73"/>
      <c r="Y39" s="72"/>
      <c r="Z39" s="72"/>
      <c r="AB39" s="75"/>
      <c r="AC39" s="73"/>
    </row>
    <row r="40" spans="1:29" s="74" customFormat="1" x14ac:dyDescent="0.3">
      <c r="A40" s="71"/>
      <c r="B40" s="71"/>
      <c r="C40" s="71"/>
      <c r="D40" s="71"/>
      <c r="E40" s="73"/>
      <c r="F40" s="121"/>
      <c r="G40" s="121"/>
      <c r="H40" s="72"/>
      <c r="I40" s="72"/>
      <c r="J40" s="73"/>
      <c r="L40" s="73"/>
      <c r="M40" s="73"/>
      <c r="N40" s="73"/>
      <c r="O40" s="121"/>
      <c r="P40" s="121"/>
      <c r="Q40" s="73"/>
      <c r="S40" s="73"/>
      <c r="T40" s="73"/>
      <c r="U40" s="73"/>
      <c r="V40" s="73"/>
      <c r="W40" s="73"/>
      <c r="X40" s="73"/>
      <c r="Y40" s="72"/>
      <c r="Z40" s="72"/>
      <c r="AB40" s="75"/>
      <c r="AC40" s="73"/>
    </row>
    <row r="41" spans="1:29" s="74" customFormat="1" x14ac:dyDescent="0.3">
      <c r="A41" s="71"/>
      <c r="B41" s="71"/>
      <c r="C41" s="71"/>
      <c r="D41" s="71"/>
      <c r="E41" s="73"/>
      <c r="F41" s="121"/>
      <c r="G41" s="121"/>
      <c r="H41" s="72"/>
      <c r="I41" s="72"/>
      <c r="J41" s="73"/>
      <c r="L41" s="73"/>
      <c r="M41" s="73"/>
      <c r="N41" s="73"/>
      <c r="O41" s="121"/>
      <c r="P41" s="121"/>
      <c r="Q41" s="73"/>
      <c r="S41" s="73"/>
      <c r="T41" s="73"/>
      <c r="U41" s="73"/>
      <c r="V41" s="73"/>
      <c r="W41" s="73"/>
      <c r="X41" s="73"/>
      <c r="Y41" s="72"/>
      <c r="Z41" s="72"/>
      <c r="AB41" s="75"/>
      <c r="AC41" s="73"/>
    </row>
    <row r="42" spans="1:29" s="74" customFormat="1" x14ac:dyDescent="0.3">
      <c r="A42" s="71"/>
      <c r="B42" s="71"/>
      <c r="C42" s="71"/>
      <c r="D42" s="71"/>
      <c r="E42" s="73"/>
      <c r="F42" s="121"/>
      <c r="G42" s="121"/>
      <c r="H42" s="72"/>
      <c r="I42" s="72"/>
      <c r="J42" s="73"/>
      <c r="L42" s="73"/>
      <c r="M42" s="73"/>
      <c r="N42" s="73"/>
      <c r="O42" s="121"/>
      <c r="P42" s="121"/>
      <c r="Q42" s="73"/>
      <c r="S42" s="73"/>
      <c r="T42" s="73"/>
      <c r="U42" s="73"/>
      <c r="V42" s="73"/>
      <c r="W42" s="73"/>
      <c r="X42" s="73"/>
      <c r="Y42" s="72"/>
      <c r="Z42" s="72"/>
      <c r="AB42" s="75"/>
      <c r="AC42" s="73"/>
    </row>
    <row r="43" spans="1:29" s="72" customFormat="1" x14ac:dyDescent="0.3">
      <c r="A43" s="71"/>
      <c r="B43" s="71"/>
      <c r="C43" s="71"/>
      <c r="D43" s="71"/>
      <c r="E43" s="73"/>
      <c r="F43" s="121"/>
      <c r="G43" s="121"/>
      <c r="J43" s="73"/>
      <c r="K43" s="74"/>
      <c r="L43" s="73"/>
      <c r="M43" s="73"/>
      <c r="N43" s="73"/>
      <c r="O43" s="121"/>
      <c r="P43" s="121"/>
      <c r="Q43" s="73"/>
      <c r="R43" s="74"/>
      <c r="S43" s="73"/>
      <c r="T43" s="73"/>
      <c r="U43" s="73"/>
      <c r="V43" s="73"/>
      <c r="W43" s="73"/>
      <c r="X43" s="73"/>
      <c r="AA43" s="74"/>
      <c r="AB43" s="75"/>
      <c r="AC43" s="73"/>
    </row>
    <row r="44" spans="1:29" s="72" customFormat="1" x14ac:dyDescent="0.3">
      <c r="A44" s="71"/>
      <c r="B44" s="71"/>
      <c r="C44" s="71"/>
      <c r="D44" s="71"/>
      <c r="E44" s="73"/>
      <c r="F44" s="121"/>
      <c r="G44" s="121"/>
      <c r="J44" s="73"/>
      <c r="K44" s="74"/>
      <c r="L44" s="73"/>
      <c r="M44" s="73"/>
      <c r="N44" s="73"/>
      <c r="O44" s="121"/>
      <c r="P44" s="121"/>
      <c r="Q44" s="73"/>
      <c r="R44" s="74"/>
      <c r="S44" s="73"/>
      <c r="T44" s="73"/>
      <c r="U44" s="73"/>
      <c r="V44" s="73"/>
      <c r="W44" s="73"/>
      <c r="X44" s="73"/>
      <c r="AA44" s="74"/>
      <c r="AB44" s="75"/>
      <c r="AC44" s="73"/>
    </row>
    <row r="45" spans="1:29" s="72" customFormat="1" x14ac:dyDescent="0.3">
      <c r="A45" s="71"/>
      <c r="B45" s="71"/>
      <c r="C45" s="71"/>
      <c r="D45" s="71"/>
      <c r="E45" s="73"/>
      <c r="F45" s="121"/>
      <c r="G45" s="121"/>
      <c r="J45" s="73"/>
      <c r="K45" s="74"/>
      <c r="L45" s="73"/>
      <c r="M45" s="73"/>
      <c r="N45" s="73"/>
      <c r="O45" s="121"/>
      <c r="P45" s="121"/>
      <c r="Q45" s="73"/>
      <c r="R45" s="74"/>
      <c r="S45" s="73"/>
      <c r="T45" s="73"/>
      <c r="U45" s="73"/>
      <c r="V45" s="73"/>
      <c r="W45" s="73"/>
      <c r="X45" s="73"/>
      <c r="AA45" s="74"/>
      <c r="AB45" s="75"/>
      <c r="AC45" s="73"/>
    </row>
    <row r="46" spans="1:29" s="72" customFormat="1" x14ac:dyDescent="0.3">
      <c r="A46" s="71"/>
      <c r="B46" s="71"/>
      <c r="C46" s="71"/>
      <c r="D46" s="71"/>
      <c r="E46" s="73"/>
      <c r="F46" s="121"/>
      <c r="G46" s="121"/>
      <c r="J46" s="73"/>
      <c r="K46" s="74"/>
      <c r="L46" s="73"/>
      <c r="M46" s="73"/>
      <c r="N46" s="73"/>
      <c r="O46" s="121"/>
      <c r="P46" s="121"/>
      <c r="Q46" s="73"/>
      <c r="R46" s="74"/>
      <c r="S46" s="73"/>
      <c r="T46" s="73"/>
      <c r="U46" s="73"/>
      <c r="V46" s="73"/>
      <c r="W46" s="73"/>
      <c r="X46" s="73"/>
      <c r="AA46" s="74"/>
      <c r="AB46" s="75"/>
      <c r="AC46" s="73"/>
    </row>
    <row r="47" spans="1:29" s="72" customFormat="1" x14ac:dyDescent="0.3">
      <c r="A47" s="71"/>
      <c r="B47" s="71"/>
      <c r="C47" s="71"/>
      <c r="D47" s="71"/>
      <c r="E47" s="73"/>
      <c r="F47" s="121"/>
      <c r="G47" s="121"/>
      <c r="J47" s="73"/>
      <c r="K47" s="74"/>
      <c r="L47" s="73"/>
      <c r="M47" s="73"/>
      <c r="N47" s="73"/>
      <c r="O47" s="121"/>
      <c r="P47" s="121"/>
      <c r="Q47" s="73"/>
      <c r="R47" s="74"/>
      <c r="S47" s="73"/>
      <c r="T47" s="73"/>
      <c r="U47" s="73"/>
      <c r="V47" s="73"/>
      <c r="W47" s="73"/>
      <c r="X47" s="73"/>
      <c r="AA47" s="74"/>
      <c r="AB47" s="75"/>
      <c r="AC47" s="73"/>
    </row>
  </sheetData>
  <mergeCells count="1">
    <mergeCell ref="A5:A22"/>
  </mergeCells>
  <phoneticPr fontId="3" type="noConversion"/>
  <pageMargins left="0.25" right="0.25"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 지정된 범위</vt:lpstr>
      </vt:variant>
      <vt:variant>
        <vt:i4>6</vt:i4>
      </vt:variant>
    </vt:vector>
  </HeadingPairs>
  <TitlesOfParts>
    <vt:vector size="13" baseType="lpstr">
      <vt:lpstr>총괄평가자_윤호룡</vt:lpstr>
      <vt:lpstr>해양 분야책임평가자_박중찬</vt:lpstr>
      <vt:lpstr>폐기물처리 분야책임평가자_박종필</vt:lpstr>
      <vt:lpstr>소음진동 분야책임평가자_염창훈</vt:lpstr>
      <vt:lpstr>자연환경 분야참여평가자_김용배</vt:lpstr>
      <vt:lpstr>대기관리 분야참여평가자_양인숙</vt:lpstr>
      <vt:lpstr>수질관리 분야참여평가자_조종요</vt:lpstr>
      <vt:lpstr>'대기관리 분야참여평가자_양인숙'!Print_Area</vt:lpstr>
      <vt:lpstr>'수질관리 분야참여평가자_조종요'!Print_Area</vt:lpstr>
      <vt:lpstr>'폐기물처리 분야책임평가자_박종필'!Print_Area</vt:lpstr>
      <vt:lpstr>'해양 분야책임평가자_박중찬'!Print_Area</vt:lpstr>
      <vt:lpstr>'폐기물처리 분야책임평가자_박종필'!Print_Titles</vt:lpstr>
      <vt:lpstr>'해양 분야책임평가자_박중찬'!Print_Titles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2026-10-28T01:02:25Z</cp:lastPrinted>
  <dcterms:created xsi:type="dcterms:W3CDTF">2026-10-06T04:14:08Z</dcterms:created>
  <dcterms:modified xsi:type="dcterms:W3CDTF">2026-10-29T04:50:14Z</dcterms:modified>
</cp:coreProperties>
</file>